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ahdb-wpfs01\MIData&amp;Analysis\BPEX\Website\Project Blue\Supply and demand\Industry structure\UK pig numbers and holdings\"/>
    </mc:Choice>
  </mc:AlternateContent>
  <xr:revisionPtr revIDLastSave="0" documentId="13_ncr:1_{1EECBEB2-8B52-4598-9339-C33D5E4D757A}" xr6:coauthVersionLast="47" xr6:coauthVersionMax="47" xr10:uidLastSave="{00000000-0000-0000-0000-000000000000}"/>
  <bookViews>
    <workbookView xWindow="-28920" yWindow="-120" windowWidth="29040" windowHeight="15720" firstSheet="2" activeTab="2" xr2:uid="{00000000-000D-0000-FFFF-FFFF00000000}"/>
  </bookViews>
  <sheets>
    <sheet name="lookups" sheetId="10" state="hidden" r:id="rId1"/>
    <sheet name="input_data" sheetId="6" state="hidden" r:id="rId2"/>
    <sheet name="Herd size" sheetId="1" r:id="rId3"/>
    <sheet name="Holdings" sheetId="14" r:id="rId4"/>
    <sheet name="Charts" sheetId="11" r:id="rId5"/>
    <sheet name="Website" sheetId="12" state="hidden" r:id="rId6"/>
    <sheet name="Disclaimer and notes" sheetId="4" r:id="rId7"/>
    <sheet name="Notes" sheetId="5" state="hidden" r:id="rId8"/>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6" l="1"/>
  <c r="AG28" i="6" l="1"/>
  <c r="AG29" i="6"/>
  <c r="AG30" i="6"/>
  <c r="AG31" i="6"/>
  <c r="AG32" i="6"/>
  <c r="AG44" i="6" s="1"/>
  <c r="AG56" i="6" s="1"/>
  <c r="AG33" i="6"/>
  <c r="AG45" i="6" s="1"/>
  <c r="AG57" i="6" s="1"/>
  <c r="AG34" i="6"/>
  <c r="AG35" i="6"/>
  <c r="AG47" i="6" s="1"/>
  <c r="AG59" i="6" s="1"/>
  <c r="AG36" i="6"/>
  <c r="AG37" i="6"/>
  <c r="AG38" i="6"/>
  <c r="AG40" i="6"/>
  <c r="AG52" i="6" s="1"/>
  <c r="AG41" i="6"/>
  <c r="AG53" i="6" s="1"/>
  <c r="AG42" i="6"/>
  <c r="AG43" i="6"/>
  <c r="AG55" i="6" s="1"/>
  <c r="AG46" i="6"/>
  <c r="AG48" i="6"/>
  <c r="AG49" i="6"/>
  <c r="AG61" i="6" s="1"/>
  <c r="AG50" i="6"/>
  <c r="AG54" i="6"/>
  <c r="AG58" i="6"/>
  <c r="AG60" i="6"/>
  <c r="AG62" i="6"/>
  <c r="AG27" i="6"/>
  <c r="AG39" i="6" s="1"/>
  <c r="AG51" i="6" s="1"/>
  <c r="B35" i="14" l="1"/>
  <c r="J28" i="12"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B35" i="1"/>
  <c r="A28" i="6" l="1"/>
  <c r="B34" i="1"/>
  <c r="C28" i="12"/>
  <c r="B34" i="14"/>
  <c r="J27" i="12" s="1"/>
  <c r="A29" i="6" l="1"/>
  <c r="B33" i="1"/>
  <c r="C27" i="12"/>
  <c r="B33" i="14"/>
  <c r="J26" i="12" s="1"/>
  <c r="A30" i="6" l="1"/>
  <c r="B32" i="1"/>
  <c r="C26" i="12"/>
  <c r="B32" i="14"/>
  <c r="J25" i="12" s="1"/>
  <c r="A38" i="10"/>
  <c r="A37" i="10" s="1"/>
  <c r="A36" i="10" s="1"/>
  <c r="A35" i="10" s="1"/>
  <c r="A34" i="10" s="1"/>
  <c r="A33" i="10" s="1"/>
  <c r="A32" i="10" s="1"/>
  <c r="A31" i="10" s="1"/>
  <c r="A30" i="10" s="1"/>
  <c r="A29" i="10" s="1"/>
  <c r="A28" i="10" s="1"/>
  <c r="A27" i="10" s="1"/>
  <c r="A26" i="10" s="1"/>
  <c r="A25" i="10" s="1"/>
  <c r="A24" i="10" s="1"/>
  <c r="A23" i="10" s="1"/>
  <c r="A22" i="10" s="1"/>
  <c r="A21" i="10" s="1"/>
  <c r="A20" i="10" s="1"/>
  <c r="A19" i="10" s="1"/>
  <c r="A18" i="10" s="1"/>
  <c r="A17" i="10" s="1"/>
  <c r="A16" i="10" s="1"/>
  <c r="A15" i="10" s="1"/>
  <c r="A14" i="10" s="1"/>
  <c r="A13" i="10" s="1"/>
  <c r="A12" i="10" s="1"/>
  <c r="A11" i="10" s="1"/>
  <c r="A10" i="10" s="1"/>
  <c r="A9" i="10" s="1"/>
  <c r="A8" i="10" s="1"/>
  <c r="A7" i="10" s="1"/>
  <c r="A6" i="10" s="1"/>
  <c r="A5" i="10" s="1"/>
  <c r="A4" i="10" s="1"/>
  <c r="A3" i="10" s="1"/>
  <c r="A2" i="10" s="1"/>
  <c r="A1" i="10" s="1"/>
  <c r="A41" i="10"/>
  <c r="A42" i="10" s="1"/>
  <c r="A43" i="10" s="1"/>
  <c r="A44" i="10" s="1"/>
  <c r="A45" i="10" s="1"/>
  <c r="A46" i="10" s="1"/>
  <c r="A47" i="10" s="1"/>
  <c r="A48" i="10" s="1"/>
  <c r="A49" i="10" s="1"/>
  <c r="A50" i="10" s="1"/>
  <c r="A51" i="10" s="1"/>
  <c r="A52" i="10" s="1"/>
  <c r="A53" i="10" s="1"/>
  <c r="A54" i="10" s="1"/>
  <c r="A55" i="10" s="1"/>
  <c r="A56" i="10" s="1"/>
  <c r="A57" i="10" s="1"/>
  <c r="A58" i="10" s="1"/>
  <c r="A59" i="10" s="1"/>
  <c r="A31" i="6" l="1"/>
  <c r="B31" i="1"/>
  <c r="C25" i="12"/>
  <c r="B31" i="14"/>
  <c r="J24" i="12" s="1"/>
  <c r="A32" i="6" l="1"/>
  <c r="B30" i="1"/>
  <c r="C24" i="12"/>
  <c r="B30" i="14"/>
  <c r="J23" i="12" s="1"/>
  <c r="A33" i="6" l="1"/>
  <c r="B29" i="1"/>
  <c r="C23" i="12"/>
  <c r="B29" i="14"/>
  <c r="J22" i="12" s="1"/>
  <c r="A34" i="6" l="1"/>
  <c r="B28" i="1"/>
  <c r="C22" i="12"/>
  <c r="B28" i="14"/>
  <c r="J21" i="12" s="1"/>
  <c r="A35" i="6" l="1"/>
  <c r="B27" i="1"/>
  <c r="C21" i="12"/>
  <c r="B27" i="14"/>
  <c r="J20" i="12" s="1"/>
  <c r="A36" i="6" l="1"/>
  <c r="B26" i="1"/>
  <c r="C20" i="12"/>
  <c r="B26" i="14"/>
  <c r="J19" i="12" s="1"/>
  <c r="A37" i="6" l="1"/>
  <c r="B25" i="1"/>
  <c r="C19" i="12"/>
  <c r="B25" i="14"/>
  <c r="J18" i="12" s="1"/>
  <c r="A38" i="6" l="1"/>
  <c r="B24" i="1"/>
  <c r="C18" i="12"/>
  <c r="B24" i="14"/>
  <c r="J17" i="12" s="1"/>
  <c r="A39" i="6" l="1"/>
  <c r="B23" i="1"/>
  <c r="C17" i="12"/>
  <c r="B23" i="14"/>
  <c r="J16" i="12" s="1"/>
  <c r="A40" i="6" l="1"/>
  <c r="B22" i="1"/>
  <c r="C16" i="12"/>
  <c r="B22" i="14"/>
  <c r="J15" i="12" s="1"/>
  <c r="A41" i="6" l="1"/>
  <c r="D23" i="1"/>
  <c r="E16" i="12" s="1"/>
  <c r="E23" i="1"/>
  <c r="F16" i="12" s="1"/>
  <c r="C23" i="1"/>
  <c r="D16" i="12" s="1"/>
  <c r="F23" i="1"/>
  <c r="G16" i="12" s="1"/>
  <c r="B21" i="1"/>
  <c r="C15" i="12"/>
  <c r="F22" i="1"/>
  <c r="G15" i="12" s="1"/>
  <c r="D22" i="1"/>
  <c r="E15" i="12" s="1"/>
  <c r="C22" i="1"/>
  <c r="D15" i="12" s="1"/>
  <c r="E22" i="1"/>
  <c r="F15" i="12" s="1"/>
  <c r="B21" i="14"/>
  <c r="J14" i="12" s="1"/>
  <c r="A42" i="6" l="1"/>
  <c r="C24" i="1"/>
  <c r="D17" i="12" s="1"/>
  <c r="E24" i="1"/>
  <c r="F17" i="12" s="1"/>
  <c r="F24" i="1"/>
  <c r="G17" i="12" s="1"/>
  <c r="D22" i="14"/>
  <c r="L15" i="12" s="1"/>
  <c r="D24" i="1"/>
  <c r="E17" i="12" s="1"/>
  <c r="C22" i="14"/>
  <c r="K15" i="12" s="1"/>
  <c r="E22" i="14"/>
  <c r="M15" i="12" s="1"/>
  <c r="B20" i="1"/>
  <c r="C14" i="12"/>
  <c r="F21" i="1"/>
  <c r="G14" i="12" s="1"/>
  <c r="C21" i="1"/>
  <c r="D14" i="12" s="1"/>
  <c r="D21" i="1"/>
  <c r="E14" i="12" s="1"/>
  <c r="E21" i="1"/>
  <c r="F14" i="12" s="1"/>
  <c r="E21" i="14"/>
  <c r="M14" i="12" s="1"/>
  <c r="D21" i="14"/>
  <c r="L14" i="12" s="1"/>
  <c r="C21" i="14"/>
  <c r="K14" i="12" s="1"/>
  <c r="B20" i="14"/>
  <c r="J13" i="12" s="1"/>
  <c r="A43" i="6" l="1"/>
  <c r="E25" i="1"/>
  <c r="F18" i="12" s="1"/>
  <c r="E23" i="14"/>
  <c r="M16" i="12" s="1"/>
  <c r="F25" i="1"/>
  <c r="G18" i="12" s="1"/>
  <c r="D23" i="14"/>
  <c r="L16" i="12" s="1"/>
  <c r="C25" i="1"/>
  <c r="D18" i="12" s="1"/>
  <c r="C23" i="14"/>
  <c r="K16" i="12" s="1"/>
  <c r="D25" i="1"/>
  <c r="E18" i="12" s="1"/>
  <c r="B19" i="1"/>
  <c r="C13" i="12"/>
  <c r="F20" i="1"/>
  <c r="G13" i="12" s="1"/>
  <c r="D20" i="1"/>
  <c r="E13" i="12" s="1"/>
  <c r="C20" i="1"/>
  <c r="D13" i="12" s="1"/>
  <c r="E20" i="1"/>
  <c r="F13" i="12" s="1"/>
  <c r="E20" i="14"/>
  <c r="M13" i="12" s="1"/>
  <c r="D20" i="14"/>
  <c r="L13" i="12" s="1"/>
  <c r="C20" i="14"/>
  <c r="K13" i="12" s="1"/>
  <c r="B19" i="14"/>
  <c r="J12" i="12" s="1"/>
  <c r="A44" i="6" l="1"/>
  <c r="E26" i="1"/>
  <c r="F19" i="12" s="1"/>
  <c r="E24" i="14"/>
  <c r="M17" i="12" s="1"/>
  <c r="F26" i="1"/>
  <c r="G19" i="12" s="1"/>
  <c r="D24" i="14"/>
  <c r="L17" i="12" s="1"/>
  <c r="C26" i="1"/>
  <c r="D19" i="12" s="1"/>
  <c r="C24" i="14"/>
  <c r="K17" i="12" s="1"/>
  <c r="D26" i="1"/>
  <c r="E19" i="12" s="1"/>
  <c r="B18" i="1"/>
  <c r="C12" i="12"/>
  <c r="C19" i="1"/>
  <c r="D12" i="12" s="1"/>
  <c r="F19" i="1"/>
  <c r="G12" i="12" s="1"/>
  <c r="E19" i="1"/>
  <c r="F12" i="12" s="1"/>
  <c r="D19" i="1"/>
  <c r="E12" i="12" s="1"/>
  <c r="E19" i="14"/>
  <c r="M12" i="12" s="1"/>
  <c r="D19" i="14"/>
  <c r="L12" i="12" s="1"/>
  <c r="C19" i="14"/>
  <c r="K12" i="12" s="1"/>
  <c r="B18" i="14"/>
  <c r="J11" i="12" s="1"/>
  <c r="A45" i="6" l="1"/>
  <c r="D27" i="1"/>
  <c r="E20" i="12" s="1"/>
  <c r="E27" i="1"/>
  <c r="F20" i="12" s="1"/>
  <c r="F27" i="1"/>
  <c r="G20" i="12" s="1"/>
  <c r="C27" i="1"/>
  <c r="D20" i="12" s="1"/>
  <c r="B17" i="1"/>
  <c r="C11" i="12"/>
  <c r="F18" i="1"/>
  <c r="G11" i="12" s="1"/>
  <c r="E18" i="1"/>
  <c r="F11" i="12" s="1"/>
  <c r="C18" i="1"/>
  <c r="D11" i="12" s="1"/>
  <c r="D18" i="1"/>
  <c r="E11" i="12" s="1"/>
  <c r="E18" i="14"/>
  <c r="M11" i="12" s="1"/>
  <c r="D18" i="14"/>
  <c r="L11" i="12" s="1"/>
  <c r="C18" i="14"/>
  <c r="K11" i="12" s="1"/>
  <c r="B17" i="14"/>
  <c r="J10" i="12" s="1"/>
  <c r="D25" i="14" l="1"/>
  <c r="L18" i="12" s="1"/>
  <c r="C25" i="14"/>
  <c r="K18" i="12" s="1"/>
  <c r="E25" i="14"/>
  <c r="M18" i="12" s="1"/>
  <c r="A46" i="6"/>
  <c r="B16" i="1"/>
  <c r="C10" i="12"/>
  <c r="C17" i="1"/>
  <c r="D10" i="12" s="1"/>
  <c r="D17" i="1"/>
  <c r="E10" i="12" s="1"/>
  <c r="E17" i="1"/>
  <c r="F10" i="12" s="1"/>
  <c r="F17" i="1"/>
  <c r="G10" i="12" s="1"/>
  <c r="E17" i="14"/>
  <c r="M10" i="12" s="1"/>
  <c r="D17" i="14"/>
  <c r="L10" i="12" s="1"/>
  <c r="C17" i="14"/>
  <c r="K10" i="12" s="1"/>
  <c r="B16" i="14"/>
  <c r="J9" i="12" s="1"/>
  <c r="C26" i="14" l="1"/>
  <c r="K19" i="12" s="1"/>
  <c r="D26" i="14"/>
  <c r="L19" i="12" s="1"/>
  <c r="E26" i="14"/>
  <c r="M19" i="12" s="1"/>
  <c r="A47" i="6"/>
  <c r="E27" i="14"/>
  <c r="M20" i="12" s="1"/>
  <c r="D27" i="14"/>
  <c r="L20" i="12" s="1"/>
  <c r="C27" i="14"/>
  <c r="K20" i="12" s="1"/>
  <c r="B15" i="1"/>
  <c r="C9" i="12"/>
  <c r="E16" i="1"/>
  <c r="F9" i="12" s="1"/>
  <c r="C16" i="1"/>
  <c r="D9" i="12" s="1"/>
  <c r="D16" i="1"/>
  <c r="E9" i="12" s="1"/>
  <c r="F16" i="1"/>
  <c r="G9" i="12" s="1"/>
  <c r="E16" i="14"/>
  <c r="M9" i="12" s="1"/>
  <c r="D16" i="14"/>
  <c r="L9" i="12" s="1"/>
  <c r="C16" i="14"/>
  <c r="K9" i="12" s="1"/>
  <c r="B15" i="14"/>
  <c r="J8" i="12" s="1"/>
  <c r="A48" i="6" l="1"/>
  <c r="E28" i="14"/>
  <c r="M21" i="12" s="1"/>
  <c r="C28" i="14"/>
  <c r="K21" i="12" s="1"/>
  <c r="D28" i="14"/>
  <c r="L21" i="12" s="1"/>
  <c r="B14" i="1"/>
  <c r="C8" i="12"/>
  <c r="C15" i="1"/>
  <c r="D8" i="12" s="1"/>
  <c r="E15" i="1"/>
  <c r="F8" i="12" s="1"/>
  <c r="F15" i="1"/>
  <c r="G8" i="12" s="1"/>
  <c r="D15" i="1"/>
  <c r="E8" i="12" s="1"/>
  <c r="E15" i="14"/>
  <c r="M8" i="12" s="1"/>
  <c r="D15" i="14"/>
  <c r="L8" i="12" s="1"/>
  <c r="C15" i="14"/>
  <c r="K8" i="12" s="1"/>
  <c r="B14" i="14"/>
  <c r="J7" i="12" s="1"/>
  <c r="A49" i="6" l="1"/>
  <c r="B13" i="1"/>
  <c r="C7" i="12"/>
  <c r="E14" i="1"/>
  <c r="F7" i="12" s="1"/>
  <c r="D14" i="1"/>
  <c r="E7" i="12" s="1"/>
  <c r="F14" i="1"/>
  <c r="G7" i="12" s="1"/>
  <c r="C14" i="1"/>
  <c r="D7" i="12" s="1"/>
  <c r="E14" i="14"/>
  <c r="M7" i="12" s="1"/>
  <c r="C14" i="14"/>
  <c r="K7" i="12" s="1"/>
  <c r="D14" i="14"/>
  <c r="L7" i="12" s="1"/>
  <c r="B13" i="14"/>
  <c r="J6" i="12" s="1"/>
  <c r="A50" i="6" l="1"/>
  <c r="B12" i="1"/>
  <c r="C6" i="12"/>
  <c r="E13" i="1"/>
  <c r="F6" i="12" s="1"/>
  <c r="D13" i="1"/>
  <c r="E6" i="12" s="1"/>
  <c r="C13" i="1"/>
  <c r="D6" i="12" s="1"/>
  <c r="F13" i="1"/>
  <c r="G6" i="12" s="1"/>
  <c r="E13" i="14"/>
  <c r="M6" i="12" s="1"/>
  <c r="D13" i="14"/>
  <c r="L6" i="12" s="1"/>
  <c r="C13" i="14"/>
  <c r="K6" i="12" s="1"/>
  <c r="B12" i="14"/>
  <c r="J5" i="12" s="1"/>
  <c r="A51" i="6" l="1"/>
  <c r="C5" i="12"/>
  <c r="E12" i="1"/>
  <c r="F5" i="12" s="1"/>
  <c r="C12" i="1"/>
  <c r="D5" i="12" s="1"/>
  <c r="D12" i="1"/>
  <c r="E5" i="12" s="1"/>
  <c r="F12" i="1"/>
  <c r="G5" i="12" s="1"/>
  <c r="E12" i="14"/>
  <c r="M5" i="12" s="1"/>
  <c r="D12" i="14"/>
  <c r="L5" i="12" s="1"/>
  <c r="C12" i="14"/>
  <c r="K5" i="12" s="1"/>
  <c r="A52" i="6" l="1"/>
  <c r="AE38" i="6"/>
  <c r="AE50" i="6" s="1"/>
  <c r="AE62" i="6" s="1"/>
  <c r="AE37" i="6"/>
  <c r="AE49" i="6" s="1"/>
  <c r="AE61" i="6" s="1"/>
  <c r="AE36" i="6"/>
  <c r="AE48" i="6" s="1"/>
  <c r="AE60" i="6" s="1"/>
  <c r="AE35" i="6"/>
  <c r="AE47" i="6" s="1"/>
  <c r="AE59" i="6" s="1"/>
  <c r="AE34" i="6"/>
  <c r="AE46" i="6" s="1"/>
  <c r="AE58" i="6" s="1"/>
  <c r="AE33" i="6"/>
  <c r="AE45" i="6" s="1"/>
  <c r="AE57" i="6" s="1"/>
  <c r="AE32" i="6"/>
  <c r="AE44" i="6" s="1"/>
  <c r="AE56" i="6" s="1"/>
  <c r="AE31" i="6"/>
  <c r="AE43" i="6" s="1"/>
  <c r="AE55" i="6" s="1"/>
  <c r="AE30" i="6"/>
  <c r="AE42" i="6" s="1"/>
  <c r="AE54" i="6" s="1"/>
  <c r="AF29" i="6"/>
  <c r="AF41" i="6" s="1"/>
  <c r="AE29" i="6"/>
  <c r="AE41" i="6" s="1"/>
  <c r="AE53" i="6" s="1"/>
  <c r="AF28" i="6"/>
  <c r="AF40" i="6" s="1"/>
  <c r="AE28" i="6"/>
  <c r="AE40" i="6" s="1"/>
  <c r="AE52" i="6" s="1"/>
  <c r="AF27" i="6"/>
  <c r="AF39" i="6" s="1"/>
  <c r="AE27" i="6"/>
  <c r="AE39" i="6" s="1"/>
  <c r="AE51" i="6" s="1"/>
  <c r="AI26" i="6"/>
  <c r="AF26" i="6"/>
  <c r="AH26" i="6" s="1"/>
  <c r="AI25" i="6"/>
  <c r="AF25" i="6"/>
  <c r="AF37" i="6" s="1"/>
  <c r="AI24" i="6"/>
  <c r="AF24" i="6"/>
  <c r="AF36" i="6" s="1"/>
  <c r="AI23" i="6"/>
  <c r="AF23" i="6"/>
  <c r="AF35" i="6" s="1"/>
  <c r="AI22" i="6"/>
  <c r="AF22" i="6"/>
  <c r="AH22" i="6" s="1"/>
  <c r="AI21" i="6"/>
  <c r="AF21" i="6"/>
  <c r="AF33" i="6" s="1"/>
  <c r="AI20" i="6"/>
  <c r="AF20" i="6"/>
  <c r="AF32" i="6" s="1"/>
  <c r="AI19" i="6"/>
  <c r="AF19" i="6"/>
  <c r="AF31" i="6" s="1"/>
  <c r="AI18" i="6"/>
  <c r="AF18" i="6"/>
  <c r="AF30" i="6" s="1"/>
  <c r="AF42" i="6" s="1"/>
  <c r="AI17" i="6"/>
  <c r="AI16" i="6"/>
  <c r="AI15" i="6"/>
  <c r="AI14" i="6"/>
  <c r="AI13" i="6"/>
  <c r="AI12" i="6"/>
  <c r="AI11" i="6"/>
  <c r="AI10" i="6"/>
  <c r="AI9" i="6"/>
  <c r="AI8" i="6"/>
  <c r="AD7" i="6"/>
  <c r="AI7" i="6" s="1"/>
  <c r="AI6" i="6"/>
  <c r="A53" i="6" l="1"/>
  <c r="AI35" i="6"/>
  <c r="AH20" i="6"/>
  <c r="AI28" i="6"/>
  <c r="AF38" i="6"/>
  <c r="AF50" i="6" s="1"/>
  <c r="AF62" i="6" s="1"/>
  <c r="AH62" i="6" s="1"/>
  <c r="AF34" i="6"/>
  <c r="AH34" i="6" s="1"/>
  <c r="AH28" i="6"/>
  <c r="AI39" i="6"/>
  <c r="AH23" i="6"/>
  <c r="AI31" i="6"/>
  <c r="AI32" i="6"/>
  <c r="AH24" i="6"/>
  <c r="AI27" i="6"/>
  <c r="AH29" i="6"/>
  <c r="AF43" i="6"/>
  <c r="AH31" i="6"/>
  <c r="AF47" i="6"/>
  <c r="AH35" i="6"/>
  <c r="AH41" i="6"/>
  <c r="AF53" i="6"/>
  <c r="AI45" i="6"/>
  <c r="AI56" i="6"/>
  <c r="AI43" i="6"/>
  <c r="AF44" i="6"/>
  <c r="AH32" i="6"/>
  <c r="AF48" i="6"/>
  <c r="AH36" i="6"/>
  <c r="AF51" i="6"/>
  <c r="AI51" i="6"/>
  <c r="AI40" i="6"/>
  <c r="AI47" i="6"/>
  <c r="AI41" i="6"/>
  <c r="AI52" i="6"/>
  <c r="AH33" i="6"/>
  <c r="AF45" i="6"/>
  <c r="AH37" i="6"/>
  <c r="AF49" i="6"/>
  <c r="AF61" i="6" s="1"/>
  <c r="AH61" i="6" s="1"/>
  <c r="AH40" i="6"/>
  <c r="AF52" i="6"/>
  <c r="AF54" i="6"/>
  <c r="AI55" i="6"/>
  <c r="AI44" i="6"/>
  <c r="AI48" i="6"/>
  <c r="AI37" i="6"/>
  <c r="AH21" i="6"/>
  <c r="AH25" i="6"/>
  <c r="AH27" i="6"/>
  <c r="AI36" i="6"/>
  <c r="AH38" i="6"/>
  <c r="AI46" i="6"/>
  <c r="AI54" i="6"/>
  <c r="AI29" i="6"/>
  <c r="AH30" i="6"/>
  <c r="AI33" i="6"/>
  <c r="AI30" i="6"/>
  <c r="AI34" i="6"/>
  <c r="A54" i="6" l="1"/>
  <c r="AH47" i="6"/>
  <c r="AF59" i="6"/>
  <c r="AH59" i="6" s="1"/>
  <c r="AH45" i="6"/>
  <c r="AF57" i="6"/>
  <c r="AH57" i="6" s="1"/>
  <c r="AH48" i="6"/>
  <c r="AF60" i="6"/>
  <c r="AH39" i="6"/>
  <c r="AH54" i="6"/>
  <c r="AF46" i="6"/>
  <c r="AF58" i="6" s="1"/>
  <c r="AH58" i="6" s="1"/>
  <c r="AI50" i="6"/>
  <c r="AH52" i="6"/>
  <c r="AI53" i="6"/>
  <c r="AI42" i="6"/>
  <c r="AH51" i="6"/>
  <c r="AH44" i="6"/>
  <c r="AF56" i="6"/>
  <c r="AH56" i="6" s="1"/>
  <c r="AF55" i="6"/>
  <c r="AH55" i="6" s="1"/>
  <c r="AH43" i="6"/>
  <c r="AI38" i="6"/>
  <c r="AH42" i="6"/>
  <c r="A55" i="6" l="1"/>
  <c r="AH46" i="6"/>
  <c r="AI49" i="6"/>
  <c r="AH60" i="6"/>
  <c r="AH49" i="6"/>
  <c r="AH50" i="6"/>
  <c r="AH53" i="6"/>
  <c r="A56" i="6" l="1"/>
  <c r="A57" i="6" l="1"/>
  <c r="F35" i="1" l="1"/>
  <c r="G28" i="12" s="1"/>
  <c r="E33" i="1"/>
  <c r="F26" i="12" s="1"/>
  <c r="E34" i="1"/>
  <c r="F27" i="12" s="1"/>
  <c r="F33" i="1"/>
  <c r="G26" i="12" s="1"/>
  <c r="F34" i="1"/>
  <c r="G27" i="12" s="1"/>
  <c r="E35" i="1"/>
  <c r="F28" i="12" s="1"/>
  <c r="F32" i="1"/>
  <c r="G25" i="12" s="1"/>
  <c r="E32" i="1"/>
  <c r="F25" i="12" s="1"/>
  <c r="E31" i="1"/>
  <c r="F24" i="12" s="1"/>
  <c r="F31" i="1"/>
  <c r="G24" i="12" s="1"/>
  <c r="E30" i="1"/>
  <c r="F23" i="12" s="1"/>
  <c r="F30" i="1"/>
  <c r="G23" i="12" s="1"/>
  <c r="F29" i="1"/>
  <c r="G22" i="12" s="1"/>
  <c r="E29" i="1"/>
  <c r="F22" i="12" s="1"/>
  <c r="E28" i="1"/>
  <c r="F21" i="12" s="1"/>
  <c r="F28" i="1"/>
  <c r="G21" i="12" s="1"/>
  <c r="E35" i="14"/>
  <c r="M28" i="12" s="1"/>
  <c r="E33" i="14"/>
  <c r="M26" i="12" s="1"/>
  <c r="E34" i="14"/>
  <c r="M27" i="12" s="1"/>
  <c r="E32" i="14"/>
  <c r="M25" i="12" s="1"/>
  <c r="E31" i="14"/>
  <c r="M24" i="12" s="1"/>
  <c r="E30" i="14"/>
  <c r="M23" i="12" s="1"/>
  <c r="E29" i="14"/>
  <c r="M22" i="12" s="1"/>
  <c r="D33" i="14"/>
  <c r="L26" i="12" s="1"/>
  <c r="C35" i="14"/>
  <c r="K28" i="12" s="1"/>
  <c r="D35" i="14"/>
  <c r="L28" i="12" s="1"/>
  <c r="D34" i="14"/>
  <c r="L27" i="12" s="1"/>
  <c r="C34" i="14"/>
  <c r="K27" i="12" s="1"/>
  <c r="C33" i="14"/>
  <c r="K26" i="12" s="1"/>
  <c r="D32" i="14"/>
  <c r="L25" i="12" s="1"/>
  <c r="C32" i="14"/>
  <c r="K25" i="12" s="1"/>
  <c r="D31" i="14"/>
  <c r="L24" i="12" s="1"/>
  <c r="C31" i="14"/>
  <c r="K24" i="12" s="1"/>
  <c r="D30" i="14"/>
  <c r="L23" i="12" s="1"/>
  <c r="C30" i="14"/>
  <c r="K23" i="12" s="1"/>
  <c r="D29" i="14"/>
  <c r="L22" i="12" s="1"/>
  <c r="C29" i="14"/>
  <c r="K22" i="12" s="1"/>
  <c r="D35" i="1"/>
  <c r="E28" i="12" s="1"/>
  <c r="C33" i="1"/>
  <c r="D26" i="12" s="1"/>
  <c r="C34" i="1"/>
  <c r="D27" i="12" s="1"/>
  <c r="D33" i="1"/>
  <c r="E26" i="12" s="1"/>
  <c r="D34" i="1"/>
  <c r="E27" i="12" s="1"/>
  <c r="C35" i="1"/>
  <c r="D28" i="12" s="1"/>
  <c r="C32" i="1"/>
  <c r="D25" i="12" s="1"/>
  <c r="D32" i="1"/>
  <c r="E25" i="12" s="1"/>
  <c r="D31" i="1"/>
  <c r="E24" i="12" s="1"/>
  <c r="C31" i="1"/>
  <c r="D24" i="12" s="1"/>
  <c r="C30" i="1"/>
  <c r="D23" i="12" s="1"/>
  <c r="D30" i="1"/>
  <c r="E23" i="12" s="1"/>
  <c r="C29" i="1"/>
  <c r="D22" i="12" s="1"/>
  <c r="D29" i="1"/>
  <c r="E22" i="12" s="1"/>
  <c r="D28" i="1"/>
  <c r="E21" i="12" s="1"/>
  <c r="C28" i="1"/>
  <c r="D21" i="12" s="1"/>
</calcChain>
</file>

<file path=xl/sharedStrings.xml><?xml version="1.0" encoding="utf-8"?>
<sst xmlns="http://schemas.openxmlformats.org/spreadsheetml/2006/main" count="176" uniqueCount="91">
  <si>
    <t>Contact us</t>
  </si>
  <si>
    <t>Telephone</t>
  </si>
  <si>
    <t>Email</t>
  </si>
  <si>
    <t>Website</t>
  </si>
  <si>
    <t xml:space="preserve">mi@ahdb.org.uk  </t>
  </si>
  <si>
    <t>ahdb.org.uk</t>
  </si>
  <si>
    <t>Disclaimer</t>
  </si>
  <si>
    <t>dates</t>
  </si>
  <si>
    <t>Apr</t>
  </si>
  <si>
    <t>Apr-17</t>
  </si>
  <si>
    <t>May</t>
  </si>
  <si>
    <t>May-17</t>
  </si>
  <si>
    <t>Jun</t>
  </si>
  <si>
    <t>Jun-17</t>
  </si>
  <si>
    <t>Jul</t>
  </si>
  <si>
    <t>Jul-17</t>
  </si>
  <si>
    <t>Aug</t>
  </si>
  <si>
    <t>Aug-17</t>
  </si>
  <si>
    <t>Sep</t>
  </si>
  <si>
    <t>Sep-17</t>
  </si>
  <si>
    <t>Oct</t>
  </si>
  <si>
    <t>Oct-17</t>
  </si>
  <si>
    <t>Nov</t>
  </si>
  <si>
    <t>Nov-17</t>
  </si>
  <si>
    <t>Dec</t>
  </si>
  <si>
    <t>Dec-17</t>
  </si>
  <si>
    <t>Jan</t>
  </si>
  <si>
    <t>Jan-18</t>
  </si>
  <si>
    <t>Feb</t>
  </si>
  <si>
    <t>Feb-18</t>
  </si>
  <si>
    <t>Mar</t>
  </si>
  <si>
    <t>Mar-18</t>
  </si>
  <si>
    <t>Apr-18</t>
  </si>
  <si>
    <t>May-18</t>
  </si>
  <si>
    <t>04</t>
  </si>
  <si>
    <t>05</t>
  </si>
  <si>
    <t>06</t>
  </si>
  <si>
    <t>07</t>
  </si>
  <si>
    <t>08</t>
  </si>
  <si>
    <t>09</t>
  </si>
  <si>
    <t>10</t>
  </si>
  <si>
    <t>11</t>
  </si>
  <si>
    <t>12</t>
  </si>
  <si>
    <t>01</t>
  </si>
  <si>
    <t>02</t>
  </si>
  <si>
    <t>03</t>
  </si>
  <si>
    <t>Year</t>
  </si>
  <si>
    <t>Notes</t>
  </si>
  <si>
    <t>Select year</t>
  </si>
  <si>
    <t>&lt;--- Click on cell to select</t>
  </si>
  <si>
    <t>Head office address</t>
  </si>
  <si>
    <r>
      <rPr>
        <b/>
        <sz val="12"/>
        <color rgb="FF575756"/>
        <rFont val="Arial"/>
        <family val="2"/>
      </rPr>
      <t>Source:</t>
    </r>
    <r>
      <rPr>
        <sz val="12"/>
        <color rgb="FF575756"/>
        <rFont val="Arial"/>
        <family val="2"/>
      </rPr>
      <t xml:space="preserve"> Defra</t>
    </r>
  </si>
  <si>
    <t>June</t>
  </si>
  <si>
    <t>December</t>
  </si>
  <si>
    <r>
      <rPr>
        <b/>
        <sz val="12"/>
        <color rgb="FF575756"/>
        <rFont val="Arial"/>
        <family val="2"/>
      </rPr>
      <t>Units:</t>
    </r>
    <r>
      <rPr>
        <sz val="12"/>
        <color rgb="FF575756"/>
        <rFont val="Arial"/>
        <family val="2"/>
      </rPr>
      <t xml:space="preserve"> '000 head</t>
    </r>
  </si>
  <si>
    <t>Total pigs</t>
  </si>
  <si>
    <t>Total pigs_Total</t>
  </si>
  <si>
    <t>Female pig breeding herd_Total</t>
  </si>
  <si>
    <t>UK pig holdings</t>
  </si>
  <si>
    <t>Holdings</t>
  </si>
  <si>
    <t>Breeding sow</t>
  </si>
  <si>
    <t>Total pig</t>
  </si>
  <si>
    <t>UK pig herd size</t>
  </si>
  <si>
    <t>Herd size</t>
  </si>
  <si>
    <t>Source: Defra</t>
  </si>
  <si>
    <t>Total UK pig herd</t>
  </si>
  <si>
    <t>Total UK female breeding herd</t>
  </si>
  <si>
    <t>UK ave herd size</t>
  </si>
  <si>
    <t>UK Ave herd size</t>
  </si>
  <si>
    <r>
      <t xml:space="preserve">Units: </t>
    </r>
    <r>
      <rPr>
        <sz val="12"/>
        <color rgb="FF575756"/>
        <rFont val="Arial"/>
        <family val="2"/>
      </rPr>
      <t>holdings, head</t>
    </r>
  </si>
  <si>
    <t>Holding numbers as at June.</t>
  </si>
  <si>
    <t>Total UK holdings*</t>
  </si>
  <si>
    <t>* Change in methodology to exclude English non-commercial holdings from 2010 (inclusive) onwards.</t>
  </si>
  <si>
    <t xml:space="preserve"> UK holdings*</t>
  </si>
  <si>
    <t xml:space="preserve">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                                                                                                                                                                                                                         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</si>
  <si>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001_input\001_uk_herd_structure-livestockpop-uk.xls</t>
  </si>
  <si>
    <t xml:space="preserve">    Female breeding herd</t>
  </si>
  <si>
    <t>G:\BPEX\Website\Project Blue\Supply and demand\Industry structure\UK pig numbers and holdings\001_input</t>
  </si>
  <si>
    <t>AHDB
Siskin Parkway East 
Middlemarch Business Park
Coventry 
CV3 4PE</t>
  </si>
  <si>
    <t xml:space="preserve">https://www.gov.uk/government/statistics/livestock-populations-in-the-united-kingdom </t>
  </si>
  <si>
    <t xml:space="preserve">https://www.gov.uk/government/statistical-data-sets/structure-of-the-agricultural-industry-in-england-and-the-uk-at-june </t>
  </si>
  <si>
    <t>024 7647 8847</t>
  </si>
  <si>
    <t>December survey data not available from Wales, Scotland and Northern Ireland from 2021</t>
  </si>
  <si>
    <t>Northern Ireland and Scotland estimates were used in the June 2022 data as actual data not available.</t>
  </si>
  <si>
    <t>©Agriculture and Horticulture Development Board 2025. All rights reserved.</t>
  </si>
  <si>
    <r>
      <t>Last updated:</t>
    </r>
    <r>
      <rPr>
        <sz val="12"/>
        <color rgb="FF575756"/>
        <rFont val="Arial"/>
        <family val="2"/>
      </rPr>
      <t xml:space="preserve"> 09/01/2025</t>
    </r>
  </si>
  <si>
    <r>
      <rPr>
        <b/>
        <sz val="12"/>
        <color rgb="FF000000"/>
        <rFont val="Arial"/>
        <family val="2"/>
      </rPr>
      <t>Updated:</t>
    </r>
    <r>
      <rPr>
        <sz val="12"/>
        <color rgb="FF000000"/>
        <rFont val="Arial"/>
        <family val="2"/>
      </rPr>
      <t xml:space="preserve"> 27 March 2025</t>
    </r>
  </si>
  <si>
    <t>Average - all holdings with pigs in female breeding herd</t>
  </si>
  <si>
    <r>
      <rPr>
        <b/>
        <sz val="12"/>
        <color rgb="FF000000"/>
        <rFont val="Arial"/>
        <family val="2"/>
      </rPr>
      <t>Last updated:</t>
    </r>
    <r>
      <rPr>
        <sz val="10"/>
        <color theme="1"/>
        <rFont val="Arial"/>
        <family val="2"/>
        <scheme val="minor"/>
      </rPr>
      <t xml:space="preserve"> April 2025</t>
    </r>
  </si>
  <si>
    <r>
      <t>Last updated:</t>
    </r>
    <r>
      <rPr>
        <sz val="12"/>
        <color rgb="FF575756"/>
        <rFont val="Arial"/>
        <family val="2"/>
      </rPr>
      <t xml:space="preserve"> 08/05/2025</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</si>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</sst>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F400]h:mm:ss\ AM/PM"/>
    <numFmt numFmtId="165" formatCode="0_ ;\-0\ "/>
    <numFmt numFmtId="166" formatCode="_-* #,##0_-;\-* #,##0_-;_-* &quot;-&quot;??_-;_-@_-"/>
    <numFmt numFmtId="167" formatCode="#,##0;\-#,##0;\-"/>
  </numFmts>
  <fonts count="41">
    <font>
      <sz val="10"/>
      <color theme="1"/>
      <name val="Arial"/>
      <family val="2"/>
      <scheme val="minor"/>
    </font>
    <font>
      <sz val="11"/>
      <color theme="1"/>
      <name val="Arial"/>
      <family val="2"/>
      <scheme val="minor"/>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b/>
      <sz val="10"/>
      <name val="Arial"/>
      <family val="2"/>
    </font>
    <font>
      <sz val="10"/>
      <name val="Arial"/>
      <family val="2"/>
    </font>
    <font>
      <sz val="10"/>
      <name val="Arial"/>
      <family val="2"/>
      <scheme val="minor"/>
    </font>
    <font>
      <b/>
      <sz val="12"/>
      <color theme="0"/>
      <name val="Arial"/>
      <family val="2"/>
      <scheme val="minor"/>
    </font>
    <font>
      <b/>
      <sz val="12"/>
      <color theme="1"/>
      <name val="Arial"/>
      <family val="2"/>
      <scheme val="minor"/>
    </font>
    <font>
      <sz val="12"/>
      <color rgb="FF95C11F"/>
      <name val="Arial"/>
      <family val="2"/>
      <scheme val="major"/>
    </font>
    <font>
      <u/>
      <sz val="12"/>
      <color theme="10"/>
      <name val="Arial"/>
      <family val="2"/>
      <scheme val="minor"/>
    </font>
    <font>
      <sz val="12"/>
      <color rgb="FF999999"/>
      <name val="Arial"/>
      <family val="2"/>
    </font>
    <font>
      <sz val="12"/>
      <color theme="1"/>
      <name val="Arial"/>
      <family val="2"/>
    </font>
    <font>
      <b/>
      <sz val="12"/>
      <color theme="4"/>
      <name val="Arial (Body)_x0000_"/>
    </font>
    <font>
      <sz val="12"/>
      <color rgb="FF575756"/>
      <name val="Arial"/>
      <family val="2"/>
    </font>
    <font>
      <b/>
      <sz val="12"/>
      <color rgb="FF575756"/>
      <name val="Arial"/>
      <family val="2"/>
    </font>
    <font>
      <sz val="12"/>
      <color rgb="FF95C11F"/>
      <name val="Arial"/>
      <family val="2"/>
      <scheme val="minor"/>
    </font>
    <font>
      <sz val="12"/>
      <color rgb="FFFFCC00"/>
      <name val="Arial"/>
      <family val="2"/>
      <scheme val="minor"/>
    </font>
    <font>
      <sz val="12"/>
      <color theme="7"/>
      <name val="Arial (Body)_x0000_"/>
    </font>
    <font>
      <sz val="12"/>
      <color rgb="FF95C11F"/>
      <name val="Arial (Body)_x0000_"/>
    </font>
    <font>
      <sz val="12"/>
      <color theme="4"/>
      <name val="Arial"/>
      <family val="2"/>
      <scheme val="minor"/>
    </font>
    <font>
      <b/>
      <sz val="16"/>
      <color theme="4"/>
      <name val="Arial (Body)_x0000_"/>
    </font>
    <font>
      <sz val="12"/>
      <color rgb="FF95C11F"/>
      <name val="Arial"/>
      <family val="2"/>
    </font>
    <font>
      <b/>
      <sz val="10"/>
      <color theme="1"/>
      <name val="Arial"/>
      <family val="2"/>
    </font>
    <font>
      <sz val="12"/>
      <name val="Arial"/>
      <family val="2"/>
      <scheme val="minor"/>
    </font>
    <font>
      <b/>
      <sz val="10"/>
      <color theme="1"/>
      <name val="Arial"/>
      <family val="2"/>
      <scheme val="minor"/>
    </font>
    <font>
      <sz val="12"/>
      <color rgb="FF000000"/>
      <name val="Arial"/>
      <family val="2"/>
    </font>
    <font>
      <b/>
      <sz val="12"/>
      <color rgb="FF000000"/>
      <name val="Arial"/>
      <family val="2"/>
    </font>
  </fonts>
  <fills count="32">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
      <patternFill patternType="solid">
        <fgColor rgb="FFFFFF00"/>
        <bgColor indexed="64"/>
      </patternFill>
    </fill>
    <fill>
      <patternFill patternType="solid">
        <fgColor rgb="FFFFFFFF"/>
        <bgColor rgb="FFFFFFFF"/>
      </patternFill>
    </fill>
    <fill>
      <patternFill patternType="solid">
        <fgColor rgb="FFBFBFBF"/>
        <bgColor rgb="FFBFBFBF"/>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right/>
      <top/>
      <bottom style="thin">
        <color theme="0"/>
      </bottom>
      <diagonal/>
    </border>
    <border>
      <left/>
      <right/>
      <top style="thin">
        <color indexed="64"/>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rgb="FF0090D4"/>
      </top>
      <bottom/>
      <diagonal/>
    </border>
    <border>
      <left/>
      <right/>
      <top/>
      <bottom style="medium">
        <color rgb="FF0090D4"/>
      </bottom>
      <diagonal/>
    </border>
    <border>
      <left/>
      <right/>
      <top style="thin">
        <color theme="0"/>
      </top>
      <bottom style="thin">
        <color theme="0"/>
      </bottom>
      <diagonal/>
    </border>
    <border>
      <left/>
      <right/>
      <top/>
      <bottom style="thin">
        <color rgb="FF000000"/>
      </bottom>
      <diagonal/>
    </border>
  </borders>
  <cellStyleXfs count="42">
    <xf numFmtId="4" fontId="0" fillId="0" borderId="0">
      <alignment horizontal="left" vertical="top"/>
    </xf>
    <xf numFmtId="0" fontId="9" fillId="3" borderId="1" applyProtection="0">
      <alignment horizontal="center" vertical="center"/>
    </xf>
    <xf numFmtId="0" fontId="2" fillId="4" borderId="1" applyProtection="0">
      <alignment horizontal="center" vertical="center"/>
    </xf>
    <xf numFmtId="0" fontId="3" fillId="5" borderId="1" applyProtection="0">
      <alignment horizontal="center" vertical="center"/>
    </xf>
    <xf numFmtId="0" fontId="3" fillId="6" borderId="1" applyProtection="0">
      <alignment horizontal="center" vertical="center"/>
    </xf>
    <xf numFmtId="0" fontId="4" fillId="0" borderId="0" applyNumberFormat="0" applyFill="0" applyBorder="0" applyAlignment="0" applyProtection="0"/>
    <xf numFmtId="0" fontId="15" fillId="0" borderId="0" applyNumberFormat="0" applyBorder="0" applyProtection="0">
      <alignment vertical="center"/>
    </xf>
    <xf numFmtId="0" fontId="14" fillId="0" borderId="0" applyNumberFormat="0" applyBorder="0" applyProtection="0">
      <alignment vertical="center"/>
    </xf>
    <xf numFmtId="0" fontId="16" fillId="0" borderId="0" applyNumberFormat="0" applyBorder="0" applyProtection="0">
      <alignment vertical="center"/>
    </xf>
    <xf numFmtId="4" fontId="3" fillId="7" borderId="1" applyProtection="0">
      <alignment horizontal="center" vertical="center"/>
    </xf>
    <xf numFmtId="4" fontId="3" fillId="8" borderId="1" applyProtection="0">
      <alignment horizontal="center" vertical="center"/>
    </xf>
    <xf numFmtId="0" fontId="9" fillId="9" borderId="1" applyProtection="0">
      <alignment horizontal="center" vertical="center"/>
    </xf>
    <xf numFmtId="0" fontId="5" fillId="0" borderId="2" applyFill="0" applyProtection="0"/>
    <xf numFmtId="0" fontId="12" fillId="0" borderId="0" applyNumberFormat="0" applyFill="0">
      <alignment horizontal="left"/>
    </xf>
    <xf numFmtId="0" fontId="10" fillId="0" borderId="0" applyNumberFormat="0" applyFill="0" applyProtection="0">
      <alignment horizontal="left"/>
    </xf>
    <xf numFmtId="0" fontId="3" fillId="0" borderId="0" applyNumberFormat="0" applyFill="0" applyProtection="0">
      <alignment horizontal="left"/>
    </xf>
    <xf numFmtId="0" fontId="8" fillId="0" borderId="0" applyNumberFormat="0" applyFill="0" applyBorder="0" applyAlignment="0" applyProtection="0"/>
    <xf numFmtId="0" fontId="11" fillId="27" borderId="0" applyNumberFormat="0" applyProtection="0">
      <alignment horizontal="left" vertical="center"/>
    </xf>
    <xf numFmtId="0" fontId="2"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39" fontId="13" fillId="0" borderId="0" applyFill="0" applyBorder="0" applyAlignment="0" applyProtection="0"/>
    <xf numFmtId="0" fontId="9" fillId="28" borderId="1" applyProtection="0">
      <alignment horizontal="center" vertical="center"/>
    </xf>
    <xf numFmtId="0" fontId="1" fillId="0" borderId="0"/>
    <xf numFmtId="0" fontId="1" fillId="0" borderId="0"/>
    <xf numFmtId="43" fontId="3" fillId="0" borderId="0" applyFont="0" applyFill="0" applyBorder="0" applyAlignment="0" applyProtection="0"/>
    <xf numFmtId="0" fontId="18" fillId="0" borderId="0"/>
    <xf numFmtId="0" fontId="39" fillId="0" borderId="0" applyNumberFormat="0" applyBorder="0" applyProtection="0"/>
  </cellStyleXfs>
  <cellXfs count="85">
    <xf numFmtId="4" fontId="0" fillId="0" borderId="0" xfId="0">
      <alignment horizontal="left" vertical="top"/>
    </xf>
    <xf numFmtId="4" fontId="0" fillId="0" borderId="0" xfId="0" applyAlignment="1"/>
    <xf numFmtId="39" fontId="13" fillId="0" borderId="0" xfId="35" applyAlignment="1" applyProtection="1"/>
    <xf numFmtId="14" fontId="0" fillId="0" borderId="0" xfId="0" applyNumberFormat="1" applyAlignment="1"/>
    <xf numFmtId="2" fontId="0" fillId="0" borderId="0" xfId="0" applyNumberFormat="1" applyAlignment="1"/>
    <xf numFmtId="1" fontId="0" fillId="0" borderId="0" xfId="0" applyNumberFormat="1" applyAlignment="1"/>
    <xf numFmtId="1" fontId="0" fillId="0" borderId="0" xfId="0" applyNumberFormat="1">
      <alignment horizontal="left" vertical="top"/>
    </xf>
    <xf numFmtId="4" fontId="0" fillId="0" borderId="0" xfId="0" quotePrefix="1">
      <alignment horizontal="left" vertical="top"/>
    </xf>
    <xf numFmtId="0" fontId="22" fillId="0" borderId="0" xfId="14" applyFont="1">
      <alignment horizontal="left"/>
    </xf>
    <xf numFmtId="4" fontId="7" fillId="0" borderId="0" xfId="0" applyFont="1">
      <alignment horizontal="left" vertical="top"/>
    </xf>
    <xf numFmtId="4" fontId="7" fillId="0" borderId="0" xfId="0" applyFont="1" applyAlignment="1">
      <alignment vertical="top" wrapText="1"/>
    </xf>
    <xf numFmtId="4" fontId="21" fillId="0" borderId="0" xfId="0" applyFont="1" applyAlignment="1">
      <alignment vertical="top"/>
    </xf>
    <xf numFmtId="4" fontId="21" fillId="0" borderId="0" xfId="0" applyFont="1">
      <alignment horizontal="left" vertical="top"/>
    </xf>
    <xf numFmtId="39" fontId="23" fillId="0" borderId="0" xfId="35" applyFont="1" applyAlignment="1">
      <alignment horizontal="left" vertical="top"/>
    </xf>
    <xf numFmtId="4" fontId="24" fillId="0" borderId="0" xfId="0" applyFont="1" applyAlignment="1">
      <alignment vertical="center"/>
    </xf>
    <xf numFmtId="4" fontId="7" fillId="0" borderId="8" xfId="0" applyFont="1" applyBorder="1">
      <alignment horizontal="left" vertical="top"/>
    </xf>
    <xf numFmtId="4" fontId="7" fillId="0" borderId="8" xfId="0" applyFont="1" applyBorder="1" applyAlignment="1">
      <alignment vertical="top" wrapText="1"/>
    </xf>
    <xf numFmtId="39" fontId="13" fillId="0" borderId="0" xfId="35" applyAlignment="1"/>
    <xf numFmtId="4" fontId="29" fillId="0" borderId="0" xfId="0" applyFont="1" applyAlignment="1">
      <alignment horizontal="left" vertical="center"/>
    </xf>
    <xf numFmtId="4" fontId="28" fillId="0" borderId="0" xfId="0" applyFont="1" applyAlignment="1">
      <alignment horizontal="left" vertical="center"/>
    </xf>
    <xf numFmtId="14" fontId="27" fillId="0" borderId="0" xfId="0" applyNumberFormat="1" applyFont="1" applyAlignment="1">
      <alignment horizontal="left" vertical="center"/>
    </xf>
    <xf numFmtId="4" fontId="7" fillId="0" borderId="0" xfId="0" applyFont="1" applyAlignment="1">
      <alignment horizontal="center" vertical="center"/>
    </xf>
    <xf numFmtId="17" fontId="24" fillId="0" borderId="0" xfId="0" applyNumberFormat="1" applyFont="1" applyAlignment="1">
      <alignment vertical="center"/>
    </xf>
    <xf numFmtId="2" fontId="7" fillId="0" borderId="0" xfId="0" applyNumberFormat="1" applyFont="1" applyAlignment="1"/>
    <xf numFmtId="1" fontId="7" fillId="7" borderId="1" xfId="9" applyNumberFormat="1" applyFont="1" applyAlignment="1">
      <alignment horizontal="left" vertical="center"/>
    </xf>
    <xf numFmtId="1" fontId="7" fillId="8" borderId="1" xfId="10" applyNumberFormat="1" applyFont="1" applyAlignment="1">
      <alignment horizontal="left" vertical="center"/>
    </xf>
    <xf numFmtId="4" fontId="27" fillId="0" borderId="0" xfId="0" applyFont="1" applyAlignment="1">
      <alignment horizontal="left" vertical="center"/>
    </xf>
    <xf numFmtId="0" fontId="20" fillId="9" borderId="1" xfId="11" applyFont="1" applyAlignment="1">
      <alignment horizontal="center" vertical="center" wrapText="1"/>
    </xf>
    <xf numFmtId="164" fontId="7" fillId="2" borderId="0" xfId="0" applyNumberFormat="1" applyFont="1" applyFill="1" applyAlignment="1">
      <alignment vertical="center"/>
    </xf>
    <xf numFmtId="4" fontId="26" fillId="0" borderId="0" xfId="0" applyFont="1" applyAlignment="1">
      <alignment horizontal="left" vertical="center"/>
    </xf>
    <xf numFmtId="4" fontId="7" fillId="0" borderId="0" xfId="0" applyFont="1" applyAlignment="1">
      <alignment vertical="center" wrapText="1"/>
    </xf>
    <xf numFmtId="14" fontId="7" fillId="0" borderId="0" xfId="15" applyNumberFormat="1" applyFont="1" applyAlignment="1">
      <alignment horizontal="left" vertical="center"/>
    </xf>
    <xf numFmtId="14" fontId="7" fillId="0" borderId="0" xfId="0" applyNumberFormat="1" applyFont="1" applyAlignment="1">
      <alignment horizontal="left" vertical="center"/>
    </xf>
    <xf numFmtId="4" fontId="7" fillId="0" borderId="0" xfId="0" applyFont="1" applyAlignment="1">
      <alignment horizontal="left" vertical="center"/>
    </xf>
    <xf numFmtId="4" fontId="7" fillId="0" borderId="0" xfId="0" applyFont="1" applyAlignment="1">
      <alignment vertical="center"/>
    </xf>
    <xf numFmtId="0" fontId="2" fillId="27" borderId="0" xfId="17" applyFont="1" applyProtection="1">
      <alignment horizontal="left" vertical="center"/>
    </xf>
    <xf numFmtId="0" fontId="2" fillId="27" borderId="0" xfId="17" applyFont="1" applyProtection="1">
      <alignment horizontal="left" vertical="center"/>
      <protection locked="0"/>
    </xf>
    <xf numFmtId="0" fontId="2" fillId="0" borderId="0" xfId="17" applyFont="1" applyFill="1" applyAlignment="1">
      <alignment horizontal="left" vertical="center" wrapText="1"/>
    </xf>
    <xf numFmtId="4" fontId="7" fillId="0" borderId="3" xfId="0" applyFont="1" applyBorder="1" applyAlignment="1">
      <alignment horizontal="left" vertical="center"/>
    </xf>
    <xf numFmtId="4" fontId="2" fillId="0" borderId="0" xfId="0" quotePrefix="1" applyFont="1" applyAlignment="1">
      <alignment horizontal="left" vertical="center"/>
    </xf>
    <xf numFmtId="0" fontId="30" fillId="0" borderId="0" xfId="8" applyFont="1">
      <alignment vertical="center"/>
    </xf>
    <xf numFmtId="0" fontId="31" fillId="0" borderId="0" xfId="8" applyFont="1">
      <alignment vertical="center"/>
    </xf>
    <xf numFmtId="0" fontId="32" fillId="0" borderId="0" xfId="8" applyFont="1">
      <alignment vertical="center"/>
    </xf>
    <xf numFmtId="4" fontId="33" fillId="0" borderId="0" xfId="0" applyFont="1" applyAlignment="1">
      <alignment horizontal="left" vertical="center"/>
    </xf>
    <xf numFmtId="0" fontId="35" fillId="0" borderId="0" xfId="14" applyFont="1">
      <alignment horizontal="left"/>
    </xf>
    <xf numFmtId="0" fontId="20" fillId="3" borderId="5" xfId="1" applyFont="1" applyBorder="1">
      <alignment horizontal="center" vertical="center"/>
    </xf>
    <xf numFmtId="4" fontId="36" fillId="0" borderId="0" xfId="0" applyFont="1" applyAlignment="1"/>
    <xf numFmtId="165" fontId="19" fillId="0" borderId="0" xfId="35" applyNumberFormat="1" applyFont="1" applyAlignment="1" applyProtection="1"/>
    <xf numFmtId="3" fontId="0" fillId="0" borderId="0" xfId="0" applyNumberFormat="1" applyAlignment="1"/>
    <xf numFmtId="165" fontId="19" fillId="29" borderId="0" xfId="35" applyNumberFormat="1" applyFont="1" applyFill="1" applyAlignment="1" applyProtection="1"/>
    <xf numFmtId="3" fontId="0" fillId="29" borderId="0" xfId="0" applyNumberFormat="1" applyFill="1" applyAlignment="1"/>
    <xf numFmtId="4" fontId="0" fillId="29" borderId="0" xfId="0" applyFill="1" applyAlignment="1"/>
    <xf numFmtId="0" fontId="17" fillId="2" borderId="0" xfId="40" applyFont="1" applyFill="1"/>
    <xf numFmtId="166" fontId="18" fillId="0" borderId="0" xfId="39" applyNumberFormat="1" applyFont="1" applyAlignment="1">
      <alignment wrapText="1"/>
    </xf>
    <xf numFmtId="166" fontId="18" fillId="0" borderId="0" xfId="39" applyNumberFormat="1" applyFont="1"/>
    <xf numFmtId="4" fontId="37" fillId="0" borderId="0" xfId="0" quotePrefix="1" applyFont="1" applyAlignment="1">
      <alignment horizontal="right" vertical="center"/>
    </xf>
    <xf numFmtId="0" fontId="18" fillId="2" borderId="4" xfId="40" applyFill="1" applyBorder="1"/>
    <xf numFmtId="4" fontId="38" fillId="0" borderId="0" xfId="0" applyFont="1" applyAlignment="1"/>
    <xf numFmtId="4" fontId="21" fillId="0" borderId="0" xfId="0" applyFont="1" applyAlignment="1">
      <alignment horizontal="left" vertical="center"/>
    </xf>
    <xf numFmtId="4" fontId="7" fillId="2" borderId="0" xfId="0" applyFont="1" applyFill="1" applyAlignment="1">
      <alignment horizontal="left" vertical="center"/>
    </xf>
    <xf numFmtId="0" fontId="2" fillId="2" borderId="0" xfId="17" applyFont="1" applyFill="1" applyProtection="1">
      <alignment horizontal="left" vertical="center"/>
    </xf>
    <xf numFmtId="0" fontId="2" fillId="2" borderId="0" xfId="17" applyFont="1" applyFill="1" applyProtection="1">
      <alignment horizontal="left" vertical="center"/>
      <protection locked="0"/>
    </xf>
    <xf numFmtId="4" fontId="7" fillId="2" borderId="0" xfId="0" applyFont="1" applyFill="1" applyAlignment="1">
      <alignment vertical="center"/>
    </xf>
    <xf numFmtId="0" fontId="2" fillId="2" borderId="0" xfId="17" applyFont="1" applyFill="1" applyAlignment="1">
      <alignment horizontal="left" vertical="center" wrapText="1"/>
    </xf>
    <xf numFmtId="14" fontId="7" fillId="2" borderId="0" xfId="15" applyNumberFormat="1" applyFont="1" applyFill="1" applyAlignment="1">
      <alignment horizontal="left" vertical="center"/>
    </xf>
    <xf numFmtId="165" fontId="19" fillId="0" borderId="0" xfId="35" applyNumberFormat="1" applyFont="1" applyFill="1" applyAlignment="1" applyProtection="1"/>
    <xf numFmtId="167" fontId="7" fillId="8" borderId="1" xfId="10" applyNumberFormat="1" applyFont="1" applyAlignment="1" applyProtection="1">
      <alignment horizontal="right" vertical="center"/>
      <protection locked="0"/>
    </xf>
    <xf numFmtId="167" fontId="7" fillId="7" borderId="1" xfId="9" applyNumberFormat="1" applyFont="1" applyAlignment="1" applyProtection="1">
      <alignment horizontal="right" vertical="center"/>
      <protection locked="0"/>
    </xf>
    <xf numFmtId="4" fontId="34" fillId="0" borderId="0" xfId="0" applyFont="1" applyAlignment="1">
      <alignment horizontal="left" vertical="center"/>
    </xf>
    <xf numFmtId="4" fontId="27" fillId="0" borderId="0" xfId="0" applyFont="1" applyAlignment="1">
      <alignment horizontal="left" vertical="center"/>
    </xf>
    <xf numFmtId="0" fontId="20" fillId="3" borderId="9" xfId="1" applyFont="1" applyBorder="1">
      <alignment horizontal="center" vertical="center"/>
    </xf>
    <xf numFmtId="4" fontId="0" fillId="0" borderId="6" xfId="0" applyBorder="1" applyAlignment="1">
      <alignment horizontal="center" vertical="center"/>
    </xf>
    <xf numFmtId="0" fontId="20" fillId="3" borderId="5" xfId="1" applyFont="1" applyBorder="1">
      <alignment horizontal="center" vertical="center"/>
    </xf>
    <xf numFmtId="4" fontId="28" fillId="0" borderId="0" xfId="0" applyFont="1" applyAlignment="1">
      <alignment horizontal="left" vertical="center"/>
    </xf>
    <xf numFmtId="0" fontId="20" fillId="9" borderId="5" xfId="11" applyFont="1" applyBorder="1" applyAlignment="1">
      <alignment horizontal="center" vertical="center" wrapText="1"/>
    </xf>
    <xf numFmtId="4" fontId="0" fillId="0" borderId="6" xfId="0" applyBorder="1" applyAlignment="1">
      <alignment horizontal="center" vertical="center" wrapText="1"/>
    </xf>
    <xf numFmtId="0" fontId="35" fillId="0" borderId="7" xfId="14" applyFont="1" applyBorder="1">
      <alignment horizontal="left"/>
    </xf>
    <xf numFmtId="4" fontId="7" fillId="0" borderId="0" xfId="0" applyFont="1" applyAlignment="1">
      <alignment horizontal="left" vertical="top" wrapText="1"/>
    </xf>
    <xf numFmtId="4" fontId="21" fillId="0" borderId="0" xfId="0" applyFont="1">
      <alignment horizontal="left" vertical="top"/>
    </xf>
    <xf numFmtId="39" fontId="23" fillId="0" borderId="0" xfId="35" applyFont="1" applyAlignment="1">
      <alignment horizontal="left" vertical="top"/>
    </xf>
    <xf numFmtId="0" fontId="22" fillId="0" borderId="0" xfId="14" applyFont="1">
      <alignment horizontal="left"/>
    </xf>
    <xf numFmtId="4" fontId="25" fillId="0" borderId="0" xfId="0" applyFont="1" applyAlignment="1">
      <alignment horizontal="left" vertical="top" wrapText="1"/>
    </xf>
    <xf numFmtId="4" fontId="21" fillId="0" borderId="0" xfId="0" applyFont="1" applyAlignment="1">
      <alignment horizontal="left" vertical="top" wrapText="1"/>
    </xf>
    <xf numFmtId="0" fontId="39" fillId="30" borderId="0" xfId="41" applyFill="1"/>
    <xf numFmtId="4" fontId="0" fillId="31" borderId="10" xfId="0" applyFill="1" applyBorder="1" applyAlignment="1"/>
  </cellXfs>
  <cellStyles count="42">
    <cellStyle name="20% - Accent1" xfId="9" builtinId="30" customBuiltin="1"/>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Comma" xfId="39" builtinId="3"/>
    <cellStyle name="Good" xfId="6" builtinId="26" customBuiltin="1"/>
    <cellStyle name="Heading 1" xfId="13" builtinId="16" customBuiltin="1"/>
    <cellStyle name="Heading 2" xfId="14" builtinId="17" customBuiltin="1"/>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37" xr:uid="{00000000-0005-0000-0000-000024000000}"/>
    <cellStyle name="Normal 2 5" xfId="41" xr:uid="{7304CB3B-0EAE-417A-83FB-A98E896BE165}"/>
    <cellStyle name="Normal 3" xfId="38" xr:uid="{00000000-0005-0000-0000-000025000000}"/>
    <cellStyle name="Normal 5" xfId="40" xr:uid="{00000000-0005-0000-0000-000026000000}"/>
    <cellStyle name="table heading 3" xfId="36" xr:uid="{00000000-0005-0000-0000-000027000000}"/>
    <cellStyle name="Title" xfId="5" builtinId="15" hidden="1"/>
  </cellStyles>
  <dxfs count="16">
    <dxf>
      <font>
        <color rgb="FFDFEFFB"/>
      </font>
    </dxf>
    <dxf>
      <font>
        <color rgb="FFBBDDF5"/>
      </font>
    </dxf>
    <dxf>
      <font>
        <color rgb="FFDFEFFB"/>
      </font>
    </dxf>
    <dxf>
      <font>
        <color rgb="FFBBDDF5"/>
      </font>
    </dxf>
    <dxf>
      <font>
        <color rgb="FFDFEFFB"/>
      </font>
    </dxf>
    <dxf>
      <font>
        <color rgb="FFBBDDF5"/>
      </font>
    </dxf>
    <dxf>
      <font>
        <color rgb="FFDFEFFB"/>
      </font>
    </dxf>
    <dxf>
      <font>
        <color rgb="FFBBDDF5"/>
      </font>
    </dxf>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15"/>
      <tableStyleElement type="headerRow" dxfId="14"/>
      <tableStyleElement type="firstRowStripe" dxfId="13"/>
      <tableStyleElement type="secondRowStripe" dxfId="12"/>
    </tableStyle>
    <tableStyle name="PivotTable Style 1" table="0" count="4" xr9:uid="{00000000-0011-0000-FFFF-FFFF01000000}">
      <tableStyleElement type="wholeTable" dxfId="11"/>
      <tableStyleElement type="headerRow" dxfId="10"/>
      <tableStyleElement type="firstRowStripe" dxfId="9"/>
      <tableStyleElement type="secondRowStripe" dxfId="8"/>
    </tableStyle>
  </tableStyles>
  <colors>
    <mruColors>
      <color rgb="FFDFEFFB"/>
      <color rgb="FF575756"/>
      <color rgb="FFE42313"/>
      <color rgb="FF95C11F"/>
      <color rgb="FF009F5E"/>
      <color rgb="FFFFCC00"/>
      <color rgb="FF999999"/>
      <color rgb="FF0090D4"/>
      <color rgb="FF77C900"/>
      <color rgb="FF3AA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UK female breeding herd - June/December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82628086419753"/>
          <c:y val="0.14183296865373701"/>
          <c:w val="0.8601785493827161"/>
          <c:h val="0.63516112365239041"/>
        </c:manualLayout>
      </c:layout>
      <c:barChart>
        <c:barDir val="col"/>
        <c:grouping val="clustered"/>
        <c:varyColors val="0"/>
        <c:ser>
          <c:idx val="0"/>
          <c:order val="0"/>
          <c:tx>
            <c:strRef>
              <c:f>'Herd size'!$E$11</c:f>
              <c:strCache>
                <c:ptCount val="1"/>
                <c:pt idx="0">
                  <c:v>June</c:v>
                </c:pt>
              </c:strCache>
            </c:strRef>
          </c:tx>
          <c:spPr>
            <a:solidFill>
              <a:schemeClr val="accent1"/>
            </a:solidFill>
            <a:ln>
              <a:noFill/>
            </a:ln>
            <a:effectLst/>
          </c:spPr>
          <c:invertIfNegative val="0"/>
          <c:cat>
            <c:numRef>
              <c:f>'Herd size'!$B$12:$B$35</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'Herd size'!$E$12:$E$35</c:f>
              <c:numCache>
                <c:formatCode>#,##0;\-#,##0;\-</c:formatCode>
                <c:ptCount val="24"/>
                <c:pt idx="0">
                  <c:v>597.87699999999995</c:v>
                </c:pt>
                <c:pt idx="1">
                  <c:v>557.65800000000002</c:v>
                </c:pt>
                <c:pt idx="2">
                  <c:v>515.70299999999997</c:v>
                </c:pt>
                <c:pt idx="3">
                  <c:v>514.72500000000002</c:v>
                </c:pt>
                <c:pt idx="4">
                  <c:v>469.5845716982152</c:v>
                </c:pt>
                <c:pt idx="5">
                  <c:v>468.34184465891224</c:v>
                </c:pt>
                <c:pt idx="6">
                  <c:v>455.024</c:v>
                </c:pt>
                <c:pt idx="7">
                  <c:v>420.58699999999999</c:v>
                </c:pt>
                <c:pt idx="8">
                  <c:v>426.41432839999862</c:v>
                </c:pt>
                <c:pt idx="9">
                  <c:v>426.85399999999998</c:v>
                </c:pt>
                <c:pt idx="10">
                  <c:v>431.73099999999999</c:v>
                </c:pt>
                <c:pt idx="11">
                  <c:v>425.28</c:v>
                </c:pt>
                <c:pt idx="12">
                  <c:v>420.62700000000001</c:v>
                </c:pt>
                <c:pt idx="13">
                  <c:v>406.01499999999993</c:v>
                </c:pt>
                <c:pt idx="14">
                  <c:v>407.65899999999999</c:v>
                </c:pt>
                <c:pt idx="15">
                  <c:v>415.01400000000001</c:v>
                </c:pt>
                <c:pt idx="16">
                  <c:v>416.61900000000003</c:v>
                </c:pt>
                <c:pt idx="17">
                  <c:v>409.423</c:v>
                </c:pt>
                <c:pt idx="18">
                  <c:v>413.48899999999998</c:v>
                </c:pt>
                <c:pt idx="19">
                  <c:v>402.197</c:v>
                </c:pt>
                <c:pt idx="20">
                  <c:v>398.39800000000002</c:v>
                </c:pt>
                <c:pt idx="21">
                  <c:v>343.10199999999998</c:v>
                </c:pt>
                <c:pt idx="22">
                  <c:v>337.93299999999999</c:v>
                </c:pt>
                <c:pt idx="23">
                  <c:v>327.30599999999998</c:v>
                </c:pt>
              </c:numCache>
            </c:numRef>
          </c:val>
          <c:extLst>
            <c:ext xmlns:c16="http://schemas.microsoft.com/office/drawing/2014/chart" uri="{C3380CC4-5D6E-409C-BE32-E72D297353CC}">
              <c16:uniqueId val="{00000000-CF7D-4C68-8C34-2D8978CB2BFF}"/>
            </c:ext>
          </c:extLst>
        </c:ser>
        <c:ser>
          <c:idx val="1"/>
          <c:order val="1"/>
          <c:tx>
            <c:strRef>
              <c:f>'Herd size'!$F$11</c:f>
              <c:strCache>
                <c:ptCount val="1"/>
                <c:pt idx="0">
                  <c:v>December</c:v>
                </c:pt>
              </c:strCache>
            </c:strRef>
          </c:tx>
          <c:spPr>
            <a:solidFill>
              <a:schemeClr val="accent2"/>
            </a:solidFill>
            <a:ln>
              <a:noFill/>
            </a:ln>
            <a:effectLst/>
          </c:spPr>
          <c:invertIfNegative val="0"/>
          <c:cat>
            <c:numRef>
              <c:f>'Herd size'!$B$12:$B$35</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'Herd size'!$F$12:$F$35</c:f>
              <c:numCache>
                <c:formatCode>#,##0;\-#,##0;\-</c:formatCode>
                <c:ptCount val="24"/>
                <c:pt idx="0">
                  <c:v>546.71801388760309</c:v>
                </c:pt>
                <c:pt idx="1">
                  <c:v>519.83069999999998</c:v>
                </c:pt>
                <c:pt idx="2">
                  <c:v>514.32799999999997</c:v>
                </c:pt>
                <c:pt idx="3">
                  <c:v>475.11099999999999</c:v>
                </c:pt>
                <c:pt idx="4">
                  <c:v>440.89100000000002</c:v>
                </c:pt>
                <c:pt idx="5">
                  <c:v>448.85199999999998</c:v>
                </c:pt>
                <c:pt idx="6">
                  <c:v>436.47699999999998</c:v>
                </c:pt>
                <c:pt idx="7">
                  <c:v>426.11159482661503</c:v>
                </c:pt>
                <c:pt idx="8">
                  <c:v>416.56618376178523</c:v>
                </c:pt>
                <c:pt idx="9">
                  <c:v>422.96310175722164</c:v>
                </c:pt>
                <c:pt idx="10">
                  <c:v>409.31963849047469</c:v>
                </c:pt>
                <c:pt idx="11">
                  <c:v>400.13461486550472</c:v>
                </c:pt>
                <c:pt idx="12">
                  <c:v>397.72275740423089</c:v>
                </c:pt>
                <c:pt idx="13">
                  <c:v>390.42350293480297</c:v>
                </c:pt>
                <c:pt idx="14">
                  <c:v>400.65716965807803</c:v>
                </c:pt>
                <c:pt idx="15">
                  <c:v>408.80391053436938</c:v>
                </c:pt>
                <c:pt idx="16">
                  <c:v>407.22984860430694</c:v>
                </c:pt>
                <c:pt idx="17">
                  <c:v>405.74012890162868</c:v>
                </c:pt>
                <c:pt idx="18">
                  <c:v>404.39918573874269</c:v>
                </c:pt>
                <c:pt idx="19">
                  <c:v>405.11544259040198</c:v>
                </c:pt>
                <c:pt idx="20">
                  <c:v>0</c:v>
                </c:pt>
                <c:pt idx="21">
                  <c:v>0</c:v>
                </c:pt>
                <c:pt idx="22">
                  <c:v>0</c:v>
                </c:pt>
                <c:pt idx="23">
                  <c:v>0</c:v>
                </c:pt>
              </c:numCache>
            </c:numRef>
          </c:val>
          <c:extLst>
            <c:ext xmlns:c16="http://schemas.microsoft.com/office/drawing/2014/chart" uri="{C3380CC4-5D6E-409C-BE32-E72D297353CC}">
              <c16:uniqueId val="{00000000-38C3-42CD-8E76-2262D144A43B}"/>
            </c:ext>
          </c:extLst>
        </c:ser>
        <c:dLbls>
          <c:showLegendKey val="0"/>
          <c:showVal val="0"/>
          <c:showCatName val="0"/>
          <c:showSerName val="0"/>
          <c:showPercent val="0"/>
          <c:showBubbleSize val="0"/>
        </c:dLbls>
        <c:gapWidth val="150"/>
        <c:axId val="187123856"/>
        <c:axId val="126122464"/>
      </c:barChart>
      <c:dateAx>
        <c:axId val="18712385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126122464"/>
        <c:crosses val="autoZero"/>
        <c:auto val="0"/>
        <c:lblOffset val="100"/>
        <c:baseTimeUnit val="days"/>
        <c:majorUnit val="1"/>
        <c:majorTimeUnit val="days"/>
      </c:dateAx>
      <c:valAx>
        <c:axId val="12612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Thousand</a:t>
                </a:r>
                <a:r>
                  <a:rPr lang="en-GB" baseline="0"/>
                  <a:t> haed</a:t>
                </a:r>
                <a:endParaRPr lang="en-GB"/>
              </a:p>
            </c:rich>
          </c:tx>
          <c:layout>
            <c:manualLayout>
              <c:xMode val="edge"/>
              <c:yMode val="edge"/>
              <c:x val="1.7021759259259261E-2"/>
              <c:y val="0.3576018332644165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87123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UK total pig herd - June/December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2022268518518518"/>
          <c:y val="0.14183296865373701"/>
          <c:w val="0.85821867283950615"/>
          <c:h val="0.63516112365239041"/>
        </c:manualLayout>
      </c:layout>
      <c:barChart>
        <c:barDir val="col"/>
        <c:grouping val="clustered"/>
        <c:varyColors val="0"/>
        <c:ser>
          <c:idx val="0"/>
          <c:order val="0"/>
          <c:tx>
            <c:strRef>
              <c:f>'Herd size'!$E$11</c:f>
              <c:strCache>
                <c:ptCount val="1"/>
                <c:pt idx="0">
                  <c:v>June</c:v>
                </c:pt>
              </c:strCache>
            </c:strRef>
          </c:tx>
          <c:spPr>
            <a:solidFill>
              <a:schemeClr val="accent1"/>
            </a:solidFill>
            <a:ln>
              <a:noFill/>
            </a:ln>
            <a:effectLst/>
          </c:spPr>
          <c:invertIfNegative val="0"/>
          <c:cat>
            <c:numRef>
              <c:f>'Herd size'!$B$12:$B$35</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'Herd size'!$C$12:$C$35</c:f>
              <c:numCache>
                <c:formatCode>#,##0;\-#,##0;\-</c:formatCode>
                <c:ptCount val="24"/>
                <c:pt idx="0">
                  <c:v>5845.3739999999998</c:v>
                </c:pt>
                <c:pt idx="1">
                  <c:v>5588.0420000000004</c:v>
                </c:pt>
                <c:pt idx="2">
                  <c:v>5045.777</c:v>
                </c:pt>
                <c:pt idx="3">
                  <c:v>5158.5209999999997</c:v>
                </c:pt>
                <c:pt idx="4">
                  <c:v>4861.9480000000003</c:v>
                </c:pt>
                <c:pt idx="5">
                  <c:v>4932.9229999999998</c:v>
                </c:pt>
                <c:pt idx="6">
                  <c:v>4834.375</c:v>
                </c:pt>
                <c:pt idx="7">
                  <c:v>4713.5119999999997</c:v>
                </c:pt>
                <c:pt idx="8">
                  <c:v>4540.4383990999995</c:v>
                </c:pt>
                <c:pt idx="9">
                  <c:v>4460.317</c:v>
                </c:pt>
                <c:pt idx="10">
                  <c:v>4440.6310000000003</c:v>
                </c:pt>
                <c:pt idx="11">
                  <c:v>4480.9040000000005</c:v>
                </c:pt>
                <c:pt idx="12">
                  <c:v>4884.9709999999995</c:v>
                </c:pt>
                <c:pt idx="13">
                  <c:v>4815.3969999999999</c:v>
                </c:pt>
                <c:pt idx="14">
                  <c:v>4739.1229999999996</c:v>
                </c:pt>
                <c:pt idx="15">
                  <c:v>4865.5929999999998</c:v>
                </c:pt>
                <c:pt idx="16">
                  <c:v>4968.82</c:v>
                </c:pt>
                <c:pt idx="17">
                  <c:v>5012.0749999999998</c:v>
                </c:pt>
                <c:pt idx="18">
                  <c:v>5078.3249999999998</c:v>
                </c:pt>
                <c:pt idx="19">
                  <c:v>5054.7759999999998</c:v>
                </c:pt>
                <c:pt idx="20">
                  <c:v>5322.951</c:v>
                </c:pt>
                <c:pt idx="21">
                  <c:v>5220.4430000000002</c:v>
                </c:pt>
                <c:pt idx="22">
                  <c:v>4683.3190000000004</c:v>
                </c:pt>
                <c:pt idx="23">
                  <c:v>4715.6689999999999</c:v>
                </c:pt>
              </c:numCache>
            </c:numRef>
          </c:val>
          <c:extLst>
            <c:ext xmlns:c16="http://schemas.microsoft.com/office/drawing/2014/chart" uri="{C3380CC4-5D6E-409C-BE32-E72D297353CC}">
              <c16:uniqueId val="{00000000-CA30-44AB-9162-DD6BBD93F0FF}"/>
            </c:ext>
          </c:extLst>
        </c:ser>
        <c:ser>
          <c:idx val="1"/>
          <c:order val="1"/>
          <c:tx>
            <c:strRef>
              <c:f>'Herd size'!$F$11</c:f>
              <c:strCache>
                <c:ptCount val="1"/>
                <c:pt idx="0">
                  <c:v>December</c:v>
                </c:pt>
              </c:strCache>
            </c:strRef>
          </c:tx>
          <c:spPr>
            <a:solidFill>
              <a:schemeClr val="accent2"/>
            </a:solidFill>
            <a:ln>
              <a:noFill/>
            </a:ln>
            <a:effectLst/>
          </c:spPr>
          <c:invertIfNegative val="0"/>
          <c:cat>
            <c:numRef>
              <c:f>'Herd size'!$B$12:$B$35</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'Herd size'!$D$12:$D$35</c:f>
              <c:numCache>
                <c:formatCode>#,##0;\-#,##0;\-</c:formatCode>
                <c:ptCount val="24"/>
                <c:pt idx="0">
                  <c:v>5584.8716166991289</c:v>
                </c:pt>
                <c:pt idx="1">
                  <c:v>5330.1210000000001</c:v>
                </c:pt>
                <c:pt idx="2">
                  <c:v>4842.4639999999999</c:v>
                </c:pt>
                <c:pt idx="3">
                  <c:v>4787.3789999999999</c:v>
                </c:pt>
                <c:pt idx="4">
                  <c:v>4726.2070000000003</c:v>
                </c:pt>
                <c:pt idx="5">
                  <c:v>4731.3888999999999</c:v>
                </c:pt>
                <c:pt idx="6">
                  <c:v>4670.9830000000002</c:v>
                </c:pt>
                <c:pt idx="7">
                  <c:v>4549.5085004093662</c:v>
                </c:pt>
                <c:pt idx="8">
                  <c:v>4416.120691607156</c:v>
                </c:pt>
                <c:pt idx="9">
                  <c:v>4387.8819962603566</c:v>
                </c:pt>
                <c:pt idx="10">
                  <c:v>4327.4818917037283</c:v>
                </c:pt>
                <c:pt idx="11">
                  <c:v>4215.9537600703788</c:v>
                </c:pt>
                <c:pt idx="12">
                  <c:v>4383.0039320215847</c:v>
                </c:pt>
                <c:pt idx="13">
                  <c:v>4509.6852681627297</c:v>
                </c:pt>
                <c:pt idx="14">
                  <c:v>4421.6416461140207</c:v>
                </c:pt>
                <c:pt idx="15">
                  <c:v>4538.2419787237159</c:v>
                </c:pt>
                <c:pt idx="16">
                  <c:v>4713.3169131156837</c:v>
                </c:pt>
                <c:pt idx="17">
                  <c:v>4648.1743619322824</c:v>
                </c:pt>
                <c:pt idx="18">
                  <c:v>4741.0050257041121</c:v>
                </c:pt>
                <c:pt idx="19">
                  <c:v>4827.7187498982748</c:v>
                </c:pt>
                <c:pt idx="20">
                  <c:v>0</c:v>
                </c:pt>
                <c:pt idx="21">
                  <c:v>0</c:v>
                </c:pt>
                <c:pt idx="22">
                  <c:v>0</c:v>
                </c:pt>
                <c:pt idx="23">
                  <c:v>0</c:v>
                </c:pt>
              </c:numCache>
            </c:numRef>
          </c:val>
          <c:extLst>
            <c:ext xmlns:c16="http://schemas.microsoft.com/office/drawing/2014/chart" uri="{C3380CC4-5D6E-409C-BE32-E72D297353CC}">
              <c16:uniqueId val="{00000001-CA30-44AB-9162-DD6BBD93F0FF}"/>
            </c:ext>
          </c:extLst>
        </c:ser>
        <c:dLbls>
          <c:showLegendKey val="0"/>
          <c:showVal val="0"/>
          <c:showCatName val="0"/>
          <c:showSerName val="0"/>
          <c:showPercent val="0"/>
          <c:showBubbleSize val="0"/>
        </c:dLbls>
        <c:gapWidth val="150"/>
        <c:axId val="187123856"/>
        <c:axId val="126122464"/>
      </c:barChart>
      <c:dateAx>
        <c:axId val="18712385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126122464"/>
        <c:crosses val="autoZero"/>
        <c:auto val="0"/>
        <c:lblOffset val="100"/>
        <c:baseTimeUnit val="days"/>
        <c:majorUnit val="1"/>
        <c:majorTimeUnit val="days"/>
      </c:dateAx>
      <c:valAx>
        <c:axId val="12612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baseline="0"/>
                  <a:t>Thousand head</a:t>
                </a:r>
                <a:endParaRPr lang="en-GB"/>
              </a:p>
            </c:rich>
          </c:tx>
          <c:layout>
            <c:manualLayout>
              <c:xMode val="edge"/>
              <c:yMode val="edge"/>
              <c:x val="3.3026234567901233E-3"/>
              <c:y val="0.3576019068883323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87123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UK pig holding</a:t>
            </a:r>
            <a:r>
              <a:rPr lang="en-US" b="1" baseline="0"/>
              <a:t> numbers*</a:t>
            </a:r>
            <a:endParaRPr lang="en-US" b="1"/>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2218256172839506"/>
          <c:y val="0.14183296865373701"/>
          <c:w val="0.85625879629629631"/>
          <c:h val="0.63516112365239041"/>
        </c:manualLayout>
      </c:layout>
      <c:barChart>
        <c:barDir val="col"/>
        <c:grouping val="clustered"/>
        <c:varyColors val="0"/>
        <c:ser>
          <c:idx val="0"/>
          <c:order val="0"/>
          <c:tx>
            <c:strRef>
              <c:f>Holdings!$C$11</c:f>
              <c:strCache>
                <c:ptCount val="1"/>
                <c:pt idx="0">
                  <c:v>Total pig</c:v>
                </c:pt>
              </c:strCache>
            </c:strRef>
          </c:tx>
          <c:spPr>
            <a:solidFill>
              <a:schemeClr val="accent1"/>
            </a:solidFill>
            <a:ln>
              <a:noFill/>
            </a:ln>
            <a:effectLst/>
          </c:spPr>
          <c:invertIfNegative val="0"/>
          <c:cat>
            <c:numRef>
              <c:f>Holdings!$B$12:$B$35</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Holdings!$C$12:$C$35</c:f>
              <c:numCache>
                <c:formatCode>#,##0;\-#,##0;\-</c:formatCode>
                <c:ptCount val="24"/>
                <c:pt idx="0">
                  <c:v>10200</c:v>
                </c:pt>
                <c:pt idx="1">
                  <c:v>10400</c:v>
                </c:pt>
                <c:pt idx="2">
                  <c:v>10100</c:v>
                </c:pt>
                <c:pt idx="3">
                  <c:v>11400</c:v>
                </c:pt>
                <c:pt idx="4">
                  <c:v>12500</c:v>
                </c:pt>
                <c:pt idx="5">
                  <c:v>11900</c:v>
                </c:pt>
                <c:pt idx="6">
                  <c:v>12100</c:v>
                </c:pt>
                <c:pt idx="7">
                  <c:v>8700</c:v>
                </c:pt>
                <c:pt idx="8">
                  <c:v>9600</c:v>
                </c:pt>
                <c:pt idx="9">
                  <c:v>10729</c:v>
                </c:pt>
                <c:pt idx="10">
                  <c:v>10854</c:v>
                </c:pt>
                <c:pt idx="11">
                  <c:v>11141</c:v>
                </c:pt>
                <c:pt idx="12">
                  <c:v>11014</c:v>
                </c:pt>
                <c:pt idx="13">
                  <c:v>11319</c:v>
                </c:pt>
                <c:pt idx="14">
                  <c:v>11512</c:v>
                </c:pt>
                <c:pt idx="15">
                  <c:v>10882</c:v>
                </c:pt>
                <c:pt idx="16">
                  <c:v>11051</c:v>
                </c:pt>
                <c:pt idx="17">
                  <c:v>10976</c:v>
                </c:pt>
                <c:pt idx="18">
                  <c:v>10539</c:v>
                </c:pt>
                <c:pt idx="19">
                  <c:v>0</c:v>
                </c:pt>
                <c:pt idx="20">
                  <c:v>10259</c:v>
                </c:pt>
                <c:pt idx="21">
                  <c:v>10186</c:v>
                </c:pt>
                <c:pt idx="22">
                  <c:v>10188</c:v>
                </c:pt>
                <c:pt idx="23">
                  <c:v>9913</c:v>
                </c:pt>
              </c:numCache>
            </c:numRef>
          </c:val>
          <c:extLst>
            <c:ext xmlns:c16="http://schemas.microsoft.com/office/drawing/2014/chart" uri="{C3380CC4-5D6E-409C-BE32-E72D297353CC}">
              <c16:uniqueId val="{00000000-36D9-4327-BCE9-2124EE01FFFE}"/>
            </c:ext>
          </c:extLst>
        </c:ser>
        <c:ser>
          <c:idx val="1"/>
          <c:order val="1"/>
          <c:tx>
            <c:strRef>
              <c:f>Holdings!$D$11</c:f>
              <c:strCache>
                <c:ptCount val="1"/>
                <c:pt idx="0">
                  <c:v>Breeding sow</c:v>
                </c:pt>
              </c:strCache>
            </c:strRef>
          </c:tx>
          <c:spPr>
            <a:solidFill>
              <a:schemeClr val="accent2"/>
            </a:solidFill>
            <a:ln>
              <a:noFill/>
            </a:ln>
            <a:effectLst/>
          </c:spPr>
          <c:invertIfNegative val="0"/>
          <c:cat>
            <c:numRef>
              <c:f>Holdings!$B$12:$B$35</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Holdings!$D$12:$D$35</c:f>
              <c:numCache>
                <c:formatCode>#,##0;\-#,##0;\-</c:formatCode>
                <c:ptCount val="24"/>
                <c:pt idx="0">
                  <c:v>6600</c:v>
                </c:pt>
                <c:pt idx="1">
                  <c:v>6200</c:v>
                </c:pt>
                <c:pt idx="2">
                  <c:v>5800</c:v>
                </c:pt>
                <c:pt idx="3">
                  <c:v>6000</c:v>
                </c:pt>
                <c:pt idx="4">
                  <c:v>6800</c:v>
                </c:pt>
                <c:pt idx="5">
                  <c:v>6200</c:v>
                </c:pt>
                <c:pt idx="6">
                  <c:v>6100</c:v>
                </c:pt>
                <c:pt idx="7">
                  <c:v>6100</c:v>
                </c:pt>
                <c:pt idx="8">
                  <c:v>5800</c:v>
                </c:pt>
                <c:pt idx="9">
                  <c:v>6009</c:v>
                </c:pt>
                <c:pt idx="10">
                  <c:v>6037</c:v>
                </c:pt>
                <c:pt idx="11">
                  <c:v>6108</c:v>
                </c:pt>
                <c:pt idx="12">
                  <c:v>5973</c:v>
                </c:pt>
                <c:pt idx="13">
                  <c:v>5969</c:v>
                </c:pt>
                <c:pt idx="14">
                  <c:v>6557</c:v>
                </c:pt>
                <c:pt idx="15">
                  <c:v>6043</c:v>
                </c:pt>
                <c:pt idx="16">
                  <c:v>5955</c:v>
                </c:pt>
                <c:pt idx="17">
                  <c:v>5824</c:v>
                </c:pt>
                <c:pt idx="18">
                  <c:v>5451</c:v>
                </c:pt>
                <c:pt idx="19">
                  <c:v>0</c:v>
                </c:pt>
                <c:pt idx="20">
                  <c:v>4864</c:v>
                </c:pt>
                <c:pt idx="21">
                  <c:v>4758</c:v>
                </c:pt>
                <c:pt idx="22">
                  <c:v>4761</c:v>
                </c:pt>
                <c:pt idx="23">
                  <c:v>4634</c:v>
                </c:pt>
              </c:numCache>
            </c:numRef>
          </c:val>
          <c:extLst>
            <c:ext xmlns:c16="http://schemas.microsoft.com/office/drawing/2014/chart" uri="{C3380CC4-5D6E-409C-BE32-E72D297353CC}">
              <c16:uniqueId val="{00000001-36D9-4327-BCE9-2124EE01FFFE}"/>
            </c:ext>
          </c:extLst>
        </c:ser>
        <c:dLbls>
          <c:showLegendKey val="0"/>
          <c:showVal val="0"/>
          <c:showCatName val="0"/>
          <c:showSerName val="0"/>
          <c:showPercent val="0"/>
          <c:showBubbleSize val="0"/>
        </c:dLbls>
        <c:gapWidth val="150"/>
        <c:axId val="187123856"/>
        <c:axId val="126122464"/>
      </c:barChart>
      <c:dateAx>
        <c:axId val="18712385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126122464"/>
        <c:crosses val="autoZero"/>
        <c:auto val="0"/>
        <c:lblOffset val="100"/>
        <c:baseTimeUnit val="days"/>
        <c:majorUnit val="1"/>
        <c:majorTimeUnit val="days"/>
      </c:dateAx>
      <c:valAx>
        <c:axId val="12612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Number</a:t>
                </a:r>
                <a:r>
                  <a:rPr lang="en-US" baseline="0"/>
                  <a:t> of holdings</a:t>
                </a:r>
                <a:endParaRPr lang="en-US"/>
              </a:p>
            </c:rich>
          </c:tx>
          <c:layout>
            <c:manualLayout>
              <c:xMode val="edge"/>
              <c:yMode val="edge"/>
              <c:x val="1.3427469135802463E-3"/>
              <c:y val="0.3840252998637219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87123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UK average breeding herd size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2218256172839506"/>
          <c:y val="0.14183296865373701"/>
          <c:w val="0.85625879629629631"/>
          <c:h val="0.67626415517434701"/>
        </c:manualLayout>
      </c:layout>
      <c:barChart>
        <c:barDir val="col"/>
        <c:grouping val="clustered"/>
        <c:varyColors val="0"/>
        <c:ser>
          <c:idx val="0"/>
          <c:order val="0"/>
          <c:tx>
            <c:strRef>
              <c:f>Holdings!$C$11</c:f>
              <c:strCache>
                <c:ptCount val="1"/>
                <c:pt idx="0">
                  <c:v>Total pig</c:v>
                </c:pt>
              </c:strCache>
            </c:strRef>
          </c:tx>
          <c:spPr>
            <a:solidFill>
              <a:schemeClr val="accent1"/>
            </a:solidFill>
            <a:ln>
              <a:noFill/>
            </a:ln>
            <a:effectLst/>
          </c:spPr>
          <c:invertIfNegative val="0"/>
          <c:cat>
            <c:numRef>
              <c:f>Holdings!$B$12:$B$35</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Holdings!$E$12:$E$35</c:f>
              <c:numCache>
                <c:formatCode>#,##0;\-#,##0;\-</c:formatCode>
                <c:ptCount val="24"/>
                <c:pt idx="0">
                  <c:v>91</c:v>
                </c:pt>
                <c:pt idx="1">
                  <c:v>92</c:v>
                </c:pt>
                <c:pt idx="2">
                  <c:v>90</c:v>
                </c:pt>
                <c:pt idx="3">
                  <c:v>87</c:v>
                </c:pt>
                <c:pt idx="4">
                  <c:v>69</c:v>
                </c:pt>
                <c:pt idx="5">
                  <c:v>76</c:v>
                </c:pt>
                <c:pt idx="6">
                  <c:v>74</c:v>
                </c:pt>
                <c:pt idx="7">
                  <c:v>75</c:v>
                </c:pt>
                <c:pt idx="8">
                  <c:v>78</c:v>
                </c:pt>
                <c:pt idx="9">
                  <c:v>71.035779663837545</c:v>
                </c:pt>
                <c:pt idx="10">
                  <c:v>71.514162663574552</c:v>
                </c:pt>
                <c:pt idx="11">
                  <c:v>69.626720958410317</c:v>
                </c:pt>
                <c:pt idx="12">
                  <c:v>70.42139370899045</c:v>
                </c:pt>
                <c:pt idx="13">
                  <c:v>68.020606425893931</c:v>
                </c:pt>
                <c:pt idx="14">
                  <c:v>62.171572365410825</c:v>
                </c:pt>
                <c:pt idx="15">
                  <c:v>68.676816150918413</c:v>
                </c:pt>
                <c:pt idx="16">
                  <c:v>69.961209068010177</c:v>
                </c:pt>
                <c:pt idx="17">
                  <c:v>70.299278846153911</c:v>
                </c:pt>
                <c:pt idx="18">
                  <c:v>75.855622821500674</c:v>
                </c:pt>
                <c:pt idx="19">
                  <c:v>0</c:v>
                </c:pt>
                <c:pt idx="20">
                  <c:v>81.90748355269325</c:v>
                </c:pt>
                <c:pt idx="21">
                  <c:v>72.110550651534254</c:v>
                </c:pt>
                <c:pt idx="22">
                  <c:v>70.979416089056841</c:v>
                </c:pt>
                <c:pt idx="23">
                  <c:v>70.631419939577071</c:v>
                </c:pt>
              </c:numCache>
            </c:numRef>
          </c:val>
          <c:extLst>
            <c:ext xmlns:c16="http://schemas.microsoft.com/office/drawing/2014/chart" uri="{C3380CC4-5D6E-409C-BE32-E72D297353CC}">
              <c16:uniqueId val="{00000000-DE84-4ED9-89F3-0C36AF0259C1}"/>
            </c:ext>
          </c:extLst>
        </c:ser>
        <c:dLbls>
          <c:showLegendKey val="0"/>
          <c:showVal val="0"/>
          <c:showCatName val="0"/>
          <c:showSerName val="0"/>
          <c:showPercent val="0"/>
          <c:showBubbleSize val="0"/>
        </c:dLbls>
        <c:gapWidth val="150"/>
        <c:axId val="187123856"/>
        <c:axId val="126122464"/>
        <c:extLst>
          <c:ext xmlns:c15="http://schemas.microsoft.com/office/drawing/2012/chart" uri="{02D57815-91ED-43cb-92C2-25804820EDAC}">
            <c15:filteredBarSeries>
              <c15:ser>
                <c:idx val="1"/>
                <c:order val="1"/>
                <c:tx>
                  <c:strRef>
                    <c:extLst>
                      <c:ext uri="{02D57815-91ED-43cb-92C2-25804820EDAC}">
                        <c15:formulaRef>
                          <c15:sqref>Holdings!$D$11</c15:sqref>
                        </c15:formulaRef>
                      </c:ext>
                    </c:extLst>
                    <c:strCache>
                      <c:ptCount val="1"/>
                      <c:pt idx="0">
                        <c:v>Breeding sow</c:v>
                      </c:pt>
                    </c:strCache>
                  </c:strRef>
                </c:tx>
                <c:spPr>
                  <a:solidFill>
                    <a:schemeClr val="accent2"/>
                  </a:solidFill>
                  <a:ln>
                    <a:noFill/>
                  </a:ln>
                  <a:effectLst/>
                </c:spPr>
                <c:invertIfNegative val="0"/>
                <c:cat>
                  <c:numRef>
                    <c:extLst>
                      <c:ext uri="{02D57815-91ED-43cb-92C2-25804820EDAC}">
                        <c15:formulaRef>
                          <c15:sqref>Holdings!$B$12:$B$35</c15:sqref>
                        </c15:formulaRef>
                      </c:ext>
                    </c:extLst>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extLst>
                      <c:ext uri="{02D57815-91ED-43cb-92C2-25804820EDAC}">
                        <c15:formulaRef>
                          <c15:sqref>Holdings!$D$12:$D$35</c15:sqref>
                        </c15:formulaRef>
                      </c:ext>
                    </c:extLst>
                    <c:numCache>
                      <c:formatCode>#,##0;\-#,##0;\-</c:formatCode>
                      <c:ptCount val="24"/>
                      <c:pt idx="0">
                        <c:v>6600</c:v>
                      </c:pt>
                      <c:pt idx="1">
                        <c:v>6200</c:v>
                      </c:pt>
                      <c:pt idx="2">
                        <c:v>5800</c:v>
                      </c:pt>
                      <c:pt idx="3">
                        <c:v>6000</c:v>
                      </c:pt>
                      <c:pt idx="4">
                        <c:v>6800</c:v>
                      </c:pt>
                      <c:pt idx="5">
                        <c:v>6200</c:v>
                      </c:pt>
                      <c:pt idx="6">
                        <c:v>6100</c:v>
                      </c:pt>
                      <c:pt idx="7">
                        <c:v>6100</c:v>
                      </c:pt>
                      <c:pt idx="8">
                        <c:v>5800</c:v>
                      </c:pt>
                      <c:pt idx="9">
                        <c:v>6009</c:v>
                      </c:pt>
                      <c:pt idx="10">
                        <c:v>6037</c:v>
                      </c:pt>
                      <c:pt idx="11">
                        <c:v>6108</c:v>
                      </c:pt>
                      <c:pt idx="12">
                        <c:v>5973</c:v>
                      </c:pt>
                      <c:pt idx="13">
                        <c:v>5969</c:v>
                      </c:pt>
                      <c:pt idx="14">
                        <c:v>6557</c:v>
                      </c:pt>
                      <c:pt idx="15">
                        <c:v>6043</c:v>
                      </c:pt>
                      <c:pt idx="16">
                        <c:v>5955</c:v>
                      </c:pt>
                      <c:pt idx="17">
                        <c:v>5824</c:v>
                      </c:pt>
                      <c:pt idx="18">
                        <c:v>5451</c:v>
                      </c:pt>
                      <c:pt idx="19">
                        <c:v>0</c:v>
                      </c:pt>
                      <c:pt idx="20">
                        <c:v>4864</c:v>
                      </c:pt>
                      <c:pt idx="21">
                        <c:v>4758</c:v>
                      </c:pt>
                      <c:pt idx="22">
                        <c:v>4761</c:v>
                      </c:pt>
                      <c:pt idx="23">
                        <c:v>4634</c:v>
                      </c:pt>
                    </c:numCache>
                  </c:numRef>
                </c:val>
                <c:extLst>
                  <c:ext xmlns:c16="http://schemas.microsoft.com/office/drawing/2014/chart" uri="{C3380CC4-5D6E-409C-BE32-E72D297353CC}">
                    <c16:uniqueId val="{00000001-DE84-4ED9-89F3-0C36AF0259C1}"/>
                  </c:ext>
                </c:extLst>
              </c15:ser>
            </c15:filteredBarSeries>
          </c:ext>
        </c:extLst>
      </c:barChart>
      <c:dateAx>
        <c:axId val="18712385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126122464"/>
        <c:crosses val="autoZero"/>
        <c:auto val="0"/>
        <c:lblOffset val="100"/>
        <c:baseTimeUnit val="days"/>
        <c:majorUnit val="1"/>
        <c:majorTimeUnit val="days"/>
      </c:dateAx>
      <c:valAx>
        <c:axId val="12612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Average</a:t>
                </a:r>
                <a:r>
                  <a:rPr lang="en-US" baseline="0"/>
                  <a:t> breeding herd size (head)</a:t>
                </a:r>
                <a:endParaRPr lang="en-US"/>
              </a:p>
            </c:rich>
          </c:tx>
          <c:layout>
            <c:manualLayout>
              <c:xMode val="edge"/>
              <c:yMode val="edge"/>
              <c:x val="1.342746913580247E-3"/>
              <c:y val="0.2079791817301895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8712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image" Target="../media/image6.sv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654050</xdr:colOff>
      <xdr:row>58</xdr:row>
      <xdr:rowOff>28574</xdr:rowOff>
    </xdr:from>
    <xdr:to>
      <xdr:col>5</xdr:col>
      <xdr:colOff>30379</xdr:colOff>
      <xdr:row>65</xdr:row>
      <xdr:rowOff>75844</xdr:rowOff>
    </xdr:to>
    <xdr:pic>
      <xdr:nvPicPr>
        <xdr:cNvPr id="2" name="Picture 1">
          <a:extLst>
            <a:ext uri="{FF2B5EF4-FFF2-40B4-BE49-F238E27FC236}">
              <a16:creationId xmlns:a16="http://schemas.microsoft.com/office/drawing/2014/main" id="{6ADA7BA6-45DE-9E2A-EBA5-55ECE73DB69F}"/>
            </a:ext>
          </a:extLst>
        </xdr:cNvPr>
        <xdr:cNvPicPr>
          <a:picLocks noChangeAspect="1"/>
        </xdr:cNvPicPr>
      </xdr:nvPicPr>
      <xdr:blipFill>
        <a:blip xmlns:r="http://schemas.openxmlformats.org/officeDocument/2006/relationships" r:embed="rId1"/>
        <a:stretch>
          <a:fillRect/>
        </a:stretch>
      </xdr:blipFill>
      <xdr:spPr>
        <a:xfrm>
          <a:off x="3321050" y="9420224"/>
          <a:ext cx="4421404" cy="1180745"/>
        </a:xfrm>
        <a:prstGeom prst="rect">
          <a:avLst/>
        </a:prstGeom>
      </xdr:spPr>
    </xdr:pic>
    <xdr:clientData/>
  </xdr:twoCellAnchor>
  <xdr:twoCellAnchor editAs="oneCell">
    <xdr:from>
      <xdr:col>6</xdr:col>
      <xdr:colOff>2619375</xdr:colOff>
      <xdr:row>60</xdr:row>
      <xdr:rowOff>38100</xdr:rowOff>
    </xdr:from>
    <xdr:to>
      <xdr:col>9</xdr:col>
      <xdr:colOff>2390450</xdr:colOff>
      <xdr:row>71</xdr:row>
      <xdr:rowOff>47174</xdr:rowOff>
    </xdr:to>
    <xdr:pic>
      <xdr:nvPicPr>
        <xdr:cNvPr id="3" name="Picture 2">
          <a:extLst>
            <a:ext uri="{FF2B5EF4-FFF2-40B4-BE49-F238E27FC236}">
              <a16:creationId xmlns:a16="http://schemas.microsoft.com/office/drawing/2014/main" id="{EB7C047E-D991-1E1E-83DD-FC4D30FBBD8D}"/>
            </a:ext>
          </a:extLst>
        </xdr:cNvPr>
        <xdr:cNvPicPr>
          <a:picLocks noChangeAspect="1"/>
        </xdr:cNvPicPr>
      </xdr:nvPicPr>
      <xdr:blipFill>
        <a:blip xmlns:r="http://schemas.openxmlformats.org/officeDocument/2006/relationships" r:embed="rId2"/>
        <a:stretch>
          <a:fillRect/>
        </a:stretch>
      </xdr:blipFill>
      <xdr:spPr>
        <a:xfrm>
          <a:off x="10972800" y="9753600"/>
          <a:ext cx="6143300" cy="1828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11</xdr:col>
      <xdr:colOff>317488</xdr:colOff>
      <xdr:row>1</xdr:row>
      <xdr:rowOff>9304</xdr:rowOff>
    </xdr:to>
    <xdr:pic>
      <xdr:nvPicPr>
        <xdr:cNvPr id="33" name="Gradientbar with swoosh 2" hidden="1">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9</xdr:col>
      <xdr:colOff>476948</xdr:colOff>
      <xdr:row>1</xdr:row>
      <xdr:rowOff>11410</xdr:rowOff>
    </xdr:to>
    <xdr:pic>
      <xdr:nvPicPr>
        <xdr:cNvPr id="31" name="Gradientbar with swoosh 1" hidden="1">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501650</xdr:colOff>
      <xdr:row>1</xdr:row>
      <xdr:rowOff>2168</xdr:rowOff>
    </xdr:to>
    <xdr:pic>
      <xdr:nvPicPr>
        <xdr:cNvPr id="20" name="Logo">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508000" cy="345068"/>
        </a:xfrm>
        <a:prstGeom prst="rect">
          <a:avLst/>
        </a:prstGeom>
      </xdr:spPr>
    </xdr:pic>
    <xdr:clientData/>
  </xdr:twoCellAnchor>
  <xdr:twoCellAnchor editAs="oneCell">
    <xdr:from>
      <xdr:col>0</xdr:col>
      <xdr:colOff>497193</xdr:colOff>
      <xdr:row>0</xdr:row>
      <xdr:rowOff>0</xdr:rowOff>
    </xdr:from>
    <xdr:to>
      <xdr:col>6</xdr:col>
      <xdr:colOff>9525</xdr:colOff>
      <xdr:row>1</xdr:row>
      <xdr:rowOff>2970</xdr:rowOff>
    </xdr:to>
    <xdr:pic>
      <xdr:nvPicPr>
        <xdr:cNvPr id="6" name="Gradientbar">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97193" y="0"/>
          <a:ext cx="5208282" cy="345870"/>
        </a:xfrm>
        <a:prstGeom prst="rect">
          <a:avLst/>
        </a:prstGeom>
      </xdr:spPr>
    </xdr:pic>
    <xdr:clientData/>
  </xdr:twoCellAnchor>
  <xdr:twoCellAnchor editAs="oneCell">
    <xdr:from>
      <xdr:col>0</xdr:col>
      <xdr:colOff>460659</xdr:colOff>
      <xdr:row>0</xdr:row>
      <xdr:rowOff>0</xdr:rowOff>
    </xdr:from>
    <xdr:to>
      <xdr:col>9</xdr:col>
      <xdr:colOff>476948</xdr:colOff>
      <xdr:row>1</xdr:row>
      <xdr:rowOff>11410</xdr:rowOff>
    </xdr:to>
    <xdr:pic>
      <xdr:nvPicPr>
        <xdr:cNvPr id="7" name="Gradientbar with swoosh 1" hidden="1">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525516</xdr:colOff>
      <xdr:row>1</xdr:row>
      <xdr:rowOff>2168</xdr:rowOff>
    </xdr:to>
    <xdr:pic>
      <xdr:nvPicPr>
        <xdr:cNvPr id="8" name="Logo">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525516"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18</xdr:col>
      <xdr:colOff>66663</xdr:colOff>
      <xdr:row>3</xdr:row>
      <xdr:rowOff>152179</xdr:rowOff>
    </xdr:to>
    <xdr:pic>
      <xdr:nvPicPr>
        <xdr:cNvPr id="2" name="Gradientbar with swoosh 2" hidden="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11441005" cy="637954"/>
        </a:xfrm>
        <a:prstGeom prst="rect">
          <a:avLst/>
        </a:prstGeom>
      </xdr:spPr>
    </xdr:pic>
    <xdr:clientData/>
  </xdr:twoCellAnchor>
  <xdr:twoCellAnchor editAs="oneCell">
    <xdr:from>
      <xdr:col>0</xdr:col>
      <xdr:colOff>460659</xdr:colOff>
      <xdr:row>0</xdr:row>
      <xdr:rowOff>0</xdr:rowOff>
    </xdr:from>
    <xdr:to>
      <xdr:col>15</xdr:col>
      <xdr:colOff>334073</xdr:colOff>
      <xdr:row>3</xdr:row>
      <xdr:rowOff>141585</xdr:rowOff>
    </xdr:to>
    <xdr:pic>
      <xdr:nvPicPr>
        <xdr:cNvPr id="3" name="Gradientbar with swoosh 1"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9836564" cy="633710"/>
        </a:xfrm>
        <a:prstGeom prst="rect">
          <a:avLst/>
        </a:prstGeom>
      </xdr:spPr>
    </xdr:pic>
    <xdr:clientData/>
  </xdr:twoCellAnchor>
  <xdr:twoCellAnchor editAs="oneCell">
    <xdr:from>
      <xdr:col>0</xdr:col>
      <xdr:colOff>460659</xdr:colOff>
      <xdr:row>0</xdr:row>
      <xdr:rowOff>0</xdr:rowOff>
    </xdr:from>
    <xdr:to>
      <xdr:col>15</xdr:col>
      <xdr:colOff>334073</xdr:colOff>
      <xdr:row>3</xdr:row>
      <xdr:rowOff>141585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9836564" cy="633710"/>
        </a:xfrm>
        <a:prstGeom prst="rect">
          <a:avLst/>
        </a:prstGeom>
      </xdr:spPr>
    </xdr:pic>
    <xdr:clientData/>
  </xdr:twoCellAnchor>
  <xdr:twoCellAnchor editAs="oneCell">
    <xdr:from>
      <xdr:col>0</xdr:col>
      <xdr:colOff>497193</xdr:colOff>
      <xdr:row>0</xdr:row>
      <xdr:rowOff>0</xdr:rowOff>
    </xdr:from>
    <xdr:to>
      <xdr:col>5</xdr:col>
      <xdr:colOff>9525</xdr:colOff>
      <xdr:row>1</xdr:row>
      <xdr:rowOff>2970</xdr:rowOff>
    </xdr:to>
    <xdr:pic>
      <xdr:nvPicPr>
        <xdr:cNvPr id="7" name="Gradientbar">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97193" y="0"/>
          <a:ext cx="4627257" cy="345870"/>
        </a:xfrm>
        <a:prstGeom prst="rect">
          <a:avLst/>
        </a:prstGeom>
      </xdr:spPr>
    </xdr:pic>
    <xdr:clientData/>
  </xdr:twoCellAnchor>
  <xdr:twoCellAnchor editAs="oneCell">
    <xdr:from>
      <xdr:col>0</xdr:col>
      <xdr:colOff>0</xdr:colOff>
      <xdr:row>0</xdr:row>
      <xdr:rowOff>0</xdr:rowOff>
    </xdr:from>
    <xdr:to>
      <xdr:col>0</xdr:col>
      <xdr:colOff>525516</xdr:colOff>
      <xdr:row>1</xdr:row>
      <xdr:rowOff>2168</xdr:rowOff>
    </xdr:to>
    <xdr:pic>
      <xdr:nvPicPr>
        <xdr:cNvPr id="8" name="Logo">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25516" cy="345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601980</xdr:colOff>
      <xdr:row>0</xdr:row>
      <xdr:rowOff>1904</xdr:rowOff>
    </xdr:from>
    <xdr:to>
      <xdr:col>22</xdr:col>
      <xdr:colOff>376380</xdr:colOff>
      <xdr:row>26</xdr:row>
      <xdr:rowOff>117569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47625</xdr:rowOff>
    </xdr:from>
    <xdr:to>
      <xdr:col>11</xdr:col>
      <xdr:colOff>441150</xdr:colOff>
      <xdr:row>27</xdr:row>
      <xdr:rowOff>1365</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323850</xdr:colOff>
      <xdr:row>29</xdr:row>
      <xdr:rowOff>9525</xdr:rowOff>
    </xdr:from>
    <xdr:to>
      <xdr:col>11</xdr:col>
      <xdr:colOff>98250</xdr:colOff>
      <xdr:row>55</xdr:row>
      <xdr:rowOff>125190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495300</xdr:colOff>
      <xdr:row>28</xdr:row>
      <xdr:rowOff>47625</xdr:rowOff>
    </xdr:from>
    <xdr:to>
      <xdr:col>23</xdr:col>
      <xdr:colOff>269700</xdr:colOff>
      <xdr:row>55</xdr:row>
      <xdr:rowOff>1365</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0.94457</cdr:y>
    </cdr:from>
    <cdr:to>
      <cdr:x>0.18905</cdr:x>
      <cdr:y>1</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4080541"/>
          <a:ext cx="1225044" cy="23945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chemeClr val="tx1"/>
              </a:solidFill>
            </a:rPr>
            <a:t>Source: Defra</a:t>
          </a:r>
        </a:p>
      </cdr:txBody>
    </cdr:sp>
  </cdr:relSizeAnchor>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6D210EF1-2060-4B79-89DE-834E272716D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a:solidFill xmlns:a="http://schemas.openxmlformats.org/drawingml/2006/main">
          <a:schemeClr val="bg1"/>
        </a:solidFill>
      </cdr:spPr>
    </cdr:pic>
  </cdr:relSizeAnchor>
</c:userShapes>
</file>

<file path=xl/drawings/drawing6.xml><?xml version="1.0" encoding="utf-8"?>
<c:userShapes xmlns:c="http://schemas.openxmlformats.org/drawingml/2006/chart">
  <cdr:relSizeAnchor xmlns:cdr="http://schemas.openxmlformats.org/drawingml/2006/chartDrawing">
    <cdr:from>
      <cdr:x>0</cdr:x>
      <cdr:y>0.94457</cdr:y>
    </cdr:from>
    <cdr:to>
      <cdr:x>0.18905</cdr:x>
      <cdr:y>1</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4080541"/>
          <a:ext cx="1225044" cy="23945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chemeClr val="tx1"/>
              </a:solidFill>
            </a:rPr>
            <a:t>Source: Defra</a:t>
          </a:r>
        </a:p>
      </cdr:txBody>
    </cdr:sp>
  </cdr:relSizeAnchor>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D32CEE04-BC2F-4288-AF85-C9B68D49705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a:solidFill xmlns:a="http://schemas.openxmlformats.org/drawingml/2006/main">
          <a:schemeClr val="bg1"/>
        </a:solidFill>
      </cdr:spPr>
    </cdr:pic>
  </cdr:relSizeAnchor>
</c:userShapes>
</file>

<file path=xl/drawings/drawing7.xml><?xml version="1.0" encoding="utf-8"?>
<c:userShapes xmlns:c="http://schemas.openxmlformats.org/drawingml/2006/chart">
  <cdr:relSizeAnchor xmlns:cdr="http://schemas.openxmlformats.org/drawingml/2006/chartDrawing">
    <cdr:from>
      <cdr:x>0</cdr:x>
      <cdr:y>0.94457</cdr:y>
    </cdr:from>
    <cdr:to>
      <cdr:x>0.18905</cdr:x>
      <cdr:y>1</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4080541"/>
          <a:ext cx="1225044" cy="23945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chemeClr val="tx1"/>
              </a:solidFill>
            </a:rPr>
            <a:t>Source: Defra</a:t>
          </a:r>
        </a:p>
      </cdr:txBody>
    </cdr:sp>
  </cdr:relSizeAnchor>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648B3C1C-E951-4796-8C5E-3C383DAB4C8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a:solidFill xmlns:a="http://schemas.openxmlformats.org/drawingml/2006/main">
          <a:schemeClr val="bg1"/>
        </a:solidFill>
      </cdr:spPr>
    </cdr:pic>
  </cdr:relSizeAnchor>
</c:userShapes>
</file>

<file path=xl/drawings/drawing8.xml><?xml version="1.0" encoding="utf-8"?>
<c:userShapes xmlns:c="http://schemas.openxmlformats.org/drawingml/2006/chart">
  <cdr:relSizeAnchor xmlns:cdr="http://schemas.openxmlformats.org/drawingml/2006/chartDrawing">
    <cdr:from>
      <cdr:x>0</cdr:x>
      <cdr:y>0.94457</cdr:y>
    </cdr:from>
    <cdr:to>
      <cdr:x>0.18905</cdr:x>
      <cdr:y>1</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4080541"/>
          <a:ext cx="1225044" cy="23945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chemeClr val="tx1"/>
              </a:solidFill>
            </a:rPr>
            <a:t>Source: Defra</a:t>
          </a:r>
        </a:p>
      </cdr:txBody>
    </cdr:sp>
  </cdr:relSizeAnchor>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370CA9C5-B06D-44DB-B567-13FE5DE8CB1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a:solidFill xmlns:a="http://schemas.openxmlformats.org/drawingml/2006/main">
          <a:schemeClr val="bg1"/>
        </a:solidFill>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statistical-data-sets/structure-of-the-agricultural-industry-in-england-and-the-uk-at-june" TargetMode="External"/><Relationship Id="rId2" Type="http://schemas.openxmlformats.org/officeDocument/2006/relationships/hyperlink" Target="https://www.gov.uk/government/statistics/livestock-populations-in-the-united-kingdom" TargetMode="External"/><Relationship Id="rId1" Type="http://schemas.openxmlformats.org/officeDocument/2006/relationships/hyperlink" Target="Workings/001_input/001_structure-june-UKsizebands.xls"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9"/>
  <sheetViews>
    <sheetView showGridLines="0" workbookViewId="0">
      <selection activeCell="C17" sqref="C17"/>
    </sheetView>
  </sheetViews>
  <sheetFormatPr defaultRowHeight="12.5"/>
  <sheetData>
    <row r="1" spans="1:1">
      <c r="A1" s="6">
        <f t="shared" ref="A1:A7" si="0">A2-1</f>
        <v>1977</v>
      </c>
    </row>
    <row r="2" spans="1:1">
      <c r="A2" s="6">
        <f t="shared" si="0"/>
        <v>1978</v>
      </c>
    </row>
    <row r="3" spans="1:1">
      <c r="A3" s="6">
        <f t="shared" si="0"/>
        <v>1979</v>
      </c>
    </row>
    <row r="4" spans="1:1">
      <c r="A4" s="6">
        <f t="shared" si="0"/>
        <v>1980</v>
      </c>
    </row>
    <row r="5" spans="1:1">
      <c r="A5" s="6">
        <f t="shared" si="0"/>
        <v>1981</v>
      </c>
    </row>
    <row r="6" spans="1:1">
      <c r="A6" s="6">
        <f t="shared" si="0"/>
        <v>1982</v>
      </c>
    </row>
    <row r="7" spans="1:1">
      <c r="A7" s="6">
        <f t="shared" si="0"/>
        <v>1983</v>
      </c>
    </row>
    <row r="8" spans="1:1">
      <c r="A8" s="6">
        <f t="shared" ref="A8:A28" si="1">A9-1</f>
        <v>1984</v>
      </c>
    </row>
    <row r="9" spans="1:1">
      <c r="A9" s="6">
        <f t="shared" si="1"/>
        <v>1985</v>
      </c>
    </row>
    <row r="10" spans="1:1">
      <c r="A10" s="6">
        <f t="shared" si="1"/>
        <v>1986</v>
      </c>
    </row>
    <row r="11" spans="1:1">
      <c r="A11" s="6">
        <f t="shared" si="1"/>
        <v>1987</v>
      </c>
    </row>
    <row r="12" spans="1:1">
      <c r="A12" s="6">
        <f t="shared" si="1"/>
        <v>1988</v>
      </c>
    </row>
    <row r="13" spans="1:1">
      <c r="A13" s="6">
        <f t="shared" si="1"/>
        <v>1989</v>
      </c>
    </row>
    <row r="14" spans="1:1">
      <c r="A14" s="6">
        <f t="shared" si="1"/>
        <v>1990</v>
      </c>
    </row>
    <row r="15" spans="1:1">
      <c r="A15" s="6">
        <f t="shared" si="1"/>
        <v>1991</v>
      </c>
    </row>
    <row r="16" spans="1:1">
      <c r="A16" s="6">
        <f t="shared" si="1"/>
        <v>1992</v>
      </c>
    </row>
    <row r="17" spans="1:1">
      <c r="A17" s="6">
        <f t="shared" si="1"/>
        <v>1993</v>
      </c>
    </row>
    <row r="18" spans="1:1">
      <c r="A18" s="6">
        <f t="shared" si="1"/>
        <v>1994</v>
      </c>
    </row>
    <row r="19" spans="1:1">
      <c r="A19" s="6">
        <f t="shared" si="1"/>
        <v>1995</v>
      </c>
    </row>
    <row r="20" spans="1:1">
      <c r="A20" s="6">
        <f t="shared" si="1"/>
        <v>1996</v>
      </c>
    </row>
    <row r="21" spans="1:1">
      <c r="A21" s="6">
        <f t="shared" si="1"/>
        <v>1997</v>
      </c>
    </row>
    <row r="22" spans="1:1">
      <c r="A22" s="6">
        <f t="shared" si="1"/>
        <v>1998</v>
      </c>
    </row>
    <row r="23" spans="1:1">
      <c r="A23" s="6">
        <f t="shared" si="1"/>
        <v>1999</v>
      </c>
    </row>
    <row r="24" spans="1:1">
      <c r="A24" s="6">
        <f t="shared" si="1"/>
        <v>2000</v>
      </c>
    </row>
    <row r="25" spans="1:1">
      <c r="A25" s="6">
        <f t="shared" si="1"/>
        <v>2001</v>
      </c>
    </row>
    <row r="26" spans="1:1">
      <c r="A26" s="6">
        <f t="shared" si="1"/>
        <v>2002</v>
      </c>
    </row>
    <row r="27" spans="1:1">
      <c r="A27" s="6">
        <f t="shared" si="1"/>
        <v>2003</v>
      </c>
    </row>
    <row r="28" spans="1:1">
      <c r="A28" s="6">
        <f t="shared" si="1"/>
        <v>2004</v>
      </c>
    </row>
    <row r="29" spans="1:1">
      <c r="A29" s="6">
        <f t="shared" ref="A29:A37" si="2">A30-1</f>
        <v>2005</v>
      </c>
    </row>
    <row r="30" spans="1:1">
      <c r="A30" s="6">
        <f t="shared" si="2"/>
        <v>2006</v>
      </c>
    </row>
    <row r="31" spans="1:1">
      <c r="A31" s="6">
        <f t="shared" si="2"/>
        <v>2007</v>
      </c>
    </row>
    <row r="32" spans="1:1">
      <c r="A32" s="6">
        <f t="shared" si="2"/>
        <v>2008</v>
      </c>
    </row>
    <row r="33" spans="1:5">
      <c r="A33" s="6">
        <f t="shared" si="2"/>
        <v>2009</v>
      </c>
    </row>
    <row r="34" spans="1:5">
      <c r="A34" s="6">
        <f t="shared" si="2"/>
        <v>2010</v>
      </c>
    </row>
    <row r="35" spans="1:5">
      <c r="A35" s="6">
        <f t="shared" si="2"/>
        <v>2011</v>
      </c>
    </row>
    <row r="36" spans="1:5">
      <c r="A36" s="6">
        <f t="shared" si="2"/>
        <v>2012</v>
      </c>
    </row>
    <row r="37" spans="1:5">
      <c r="A37" s="6">
        <f t="shared" si="2"/>
        <v>2013</v>
      </c>
    </row>
    <row r="38" spans="1:5">
      <c r="A38" s="6">
        <f>A39-1</f>
        <v>2014</v>
      </c>
    </row>
    <row r="39" spans="1:5">
      <c r="A39" s="6">
        <v>2015</v>
      </c>
    </row>
    <row r="40" spans="1:5">
      <c r="A40" s="6">
        <v>2016</v>
      </c>
      <c r="C40" t="s">
        <v>26</v>
      </c>
      <c r="D40" t="s">
        <v>28</v>
      </c>
      <c r="E40" s="7" t="s">
        <v>43</v>
      </c>
    </row>
    <row r="41" spans="1:5">
      <c r="A41" s="6">
        <f>A40+1</f>
        <v>2017</v>
      </c>
      <c r="C41" t="s">
        <v>28</v>
      </c>
      <c r="D41" t="s">
        <v>30</v>
      </c>
      <c r="E41" s="7" t="s">
        <v>44</v>
      </c>
    </row>
    <row r="42" spans="1:5">
      <c r="A42" s="6">
        <f t="shared" ref="A42:A59" si="3">A41+1</f>
        <v>2018</v>
      </c>
      <c r="C42" t="s">
        <v>30</v>
      </c>
      <c r="D42" t="s">
        <v>8</v>
      </c>
      <c r="E42" s="7" t="s">
        <v>45</v>
      </c>
    </row>
    <row r="43" spans="1:5">
      <c r="A43" s="6">
        <f t="shared" si="3"/>
        <v>2019</v>
      </c>
      <c r="C43" t="s">
        <v>8</v>
      </c>
      <c r="D43" t="s">
        <v>10</v>
      </c>
      <c r="E43" s="7" t="s">
        <v>34</v>
      </c>
    </row>
    <row r="44" spans="1:5">
      <c r="A44" s="6">
        <f t="shared" si="3"/>
        <v>2020</v>
      </c>
      <c r="C44" t="s">
        <v>10</v>
      </c>
      <c r="D44" t="s">
        <v>12</v>
      </c>
      <c r="E44" s="7" t="s">
        <v>35</v>
      </c>
    </row>
    <row r="45" spans="1:5">
      <c r="A45" s="6">
        <f t="shared" si="3"/>
        <v>2021</v>
      </c>
      <c r="C45" t="s">
        <v>12</v>
      </c>
      <c r="D45" t="s">
        <v>14</v>
      </c>
      <c r="E45" s="7" t="s">
        <v>36</v>
      </c>
    </row>
    <row r="46" spans="1:5">
      <c r="A46" s="6">
        <f t="shared" si="3"/>
        <v>2022</v>
      </c>
      <c r="C46" t="s">
        <v>14</v>
      </c>
      <c r="D46" t="s">
        <v>16</v>
      </c>
      <c r="E46" s="7" t="s">
        <v>37</v>
      </c>
    </row>
    <row r="47" spans="1:5">
      <c r="A47" s="6">
        <f t="shared" si="3"/>
        <v>2023</v>
      </c>
      <c r="C47" t="s">
        <v>16</v>
      </c>
      <c r="D47" t="s">
        <v>18</v>
      </c>
      <c r="E47" s="7" t="s">
        <v>38</v>
      </c>
    </row>
    <row r="48" spans="1:5">
      <c r="A48" s="6">
        <f t="shared" si="3"/>
        <v>2024</v>
      </c>
      <c r="C48" t="s">
        <v>18</v>
      </c>
      <c r="D48" t="s">
        <v>20</v>
      </c>
      <c r="E48" s="7" t="s">
        <v>39</v>
      </c>
    </row>
    <row r="49" spans="1:5">
      <c r="A49" s="6">
        <f t="shared" si="3"/>
        <v>2025</v>
      </c>
      <c r="C49" t="s">
        <v>20</v>
      </c>
      <c r="D49" t="s">
        <v>22</v>
      </c>
      <c r="E49" s="7" t="s">
        <v>40</v>
      </c>
    </row>
    <row r="50" spans="1:5">
      <c r="A50" s="6">
        <f t="shared" si="3"/>
        <v>2026</v>
      </c>
      <c r="C50" t="s">
        <v>22</v>
      </c>
      <c r="D50" t="s">
        <v>24</v>
      </c>
      <c r="E50" s="7" t="s">
        <v>41</v>
      </c>
    </row>
    <row r="51" spans="1:5">
      <c r="A51" s="6">
        <f t="shared" si="3"/>
        <v>2027</v>
      </c>
      <c r="C51" t="s">
        <v>24</v>
      </c>
      <c r="D51" t="s">
        <v>26</v>
      </c>
      <c r="E51" s="7" t="s">
        <v>42</v>
      </c>
    </row>
    <row r="52" spans="1:5">
      <c r="A52" s="6">
        <f t="shared" si="3"/>
        <v>2028</v>
      </c>
    </row>
    <row r="53" spans="1:5">
      <c r="A53" s="6">
        <f t="shared" si="3"/>
        <v>2029</v>
      </c>
    </row>
    <row r="54" spans="1:5">
      <c r="A54" s="6">
        <f t="shared" si="3"/>
        <v>2030</v>
      </c>
    </row>
    <row r="55" spans="1:5">
      <c r="A55" s="6">
        <f t="shared" si="3"/>
        <v>2031</v>
      </c>
    </row>
    <row r="56" spans="1:5">
      <c r="A56" s="6">
        <f t="shared" si="3"/>
        <v>2032</v>
      </c>
    </row>
    <row r="57" spans="1:5">
      <c r="A57" s="6">
        <f t="shared" si="3"/>
        <v>2033</v>
      </c>
    </row>
    <row r="58" spans="1:5">
      <c r="A58" s="6">
        <f t="shared" si="3"/>
        <v>2034</v>
      </c>
    </row>
    <row r="59" spans="1:5">
      <c r="A59" s="6">
        <f t="shared" si="3"/>
        <v>2035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73"/>
  <sheetViews>
    <sheetView showGridLines="0" workbookViewId="0">
      <pane xSplit="1" ySplit="3" topLeftCell="B37" activePane="bottomRight" state="frozen"/>
      <selection pane="topRight" activeCell="B1" sqref="B1"/>
      <selection pane="bottomLeft" activeCell="A3" sqref="A3"/>
      <selection pane="bottomRight" activeCell="G68" sqref="G68"/>
    </sheetView>
  </sheetViews>
  <sheetFormatPr defaultRowHeight="12.5"/>
  <cols>
    <col min="1" max="1" width="38.1796875" style="1" bestFit="1" customWidth="1"/>
    <col min="2" max="2" width="27" style="1" bestFit="1" customWidth="1"/>
    <col min="3" max="4" width="9.1796875" style="1"/>
    <col min="5" max="5" width="27" style="1" bestFit="1" customWidth="1"/>
    <col min="6" max="6" width="9.1796875" style="1"/>
    <col min="7" max="7" width="43.7265625" style="1" bestFit="1" customWidth="1"/>
    <col min="8" max="8" width="16.453125" style="1" customWidth="1"/>
    <col min="9" max="9" width="31" style="1" bestFit="1" customWidth="1"/>
    <col min="10" max="10" width="34.7265625" style="1" bestFit="1" customWidth="1"/>
    <col min="11" max="11" width="9.1796875" style="1"/>
    <col min="12" max="13" width="10.1796875" style="1" bestFit="1" customWidth="1"/>
    <col min="14" max="15" width="9.1796875" style="1"/>
    <col min="16" max="16" width="10.1796875" style="1" bestFit="1" customWidth="1"/>
    <col min="17" max="17" width="9.1796875" style="1"/>
    <col min="18" max="18" width="10.1796875" style="1" bestFit="1" customWidth="1"/>
    <col min="19" max="29" width="9.1796875" style="1"/>
    <col min="30" max="30" width="4.54296875" style="1" bestFit="1" customWidth="1"/>
    <col min="31" max="31" width="5.54296875" style="1" bestFit="1" customWidth="1"/>
    <col min="32" max="32" width="4.54296875" style="1" bestFit="1" customWidth="1"/>
    <col min="33" max="33" width="8" style="1" customWidth="1"/>
    <col min="34" max="34" width="7.1796875" style="1" bestFit="1" customWidth="1"/>
    <col min="35" max="35" width="10.1796875" style="1" bestFit="1" customWidth="1"/>
    <col min="36" max="252" width="9.1796875" style="1"/>
    <col min="253" max="253" width="25.1796875" style="1" customWidth="1"/>
    <col min="254" max="254" width="10.1796875" style="1" bestFit="1" customWidth="1"/>
    <col min="255" max="255" width="14.7265625" style="1" customWidth="1"/>
    <col min="256" max="261" width="9.1796875" style="1"/>
    <col min="262" max="262" width="10.1796875" style="1" bestFit="1" customWidth="1"/>
    <col min="263" max="267" width="9.1796875" style="1"/>
    <col min="268" max="269" width="10.1796875" style="1" bestFit="1" customWidth="1"/>
    <col min="270" max="271" width="9.1796875" style="1"/>
    <col min="272" max="272" width="10.1796875" style="1" bestFit="1" customWidth="1"/>
    <col min="273" max="273" width="9.1796875" style="1"/>
    <col min="274" max="274" width="10.1796875" style="1" bestFit="1" customWidth="1"/>
    <col min="275" max="285" width="9.1796875" style="1"/>
    <col min="286" max="287" width="3" style="1" bestFit="1" customWidth="1"/>
    <col min="288" max="288" width="4.54296875" style="1" bestFit="1" customWidth="1"/>
    <col min="289" max="289" width="8" style="1" customWidth="1"/>
    <col min="290" max="290" width="7.1796875" style="1" bestFit="1" customWidth="1"/>
    <col min="291" max="291" width="10.1796875" style="1" bestFit="1" customWidth="1"/>
    <col min="292" max="508" width="9.1796875" style="1"/>
    <col min="509" max="509" width="25.1796875" style="1" customWidth="1"/>
    <col min="510" max="510" width="10.1796875" style="1" bestFit="1" customWidth="1"/>
    <col min="511" max="511" width="14.7265625" style="1" customWidth="1"/>
    <col min="512" max="517" width="9.1796875" style="1"/>
    <col min="518" max="518" width="10.1796875" style="1" bestFit="1" customWidth="1"/>
    <col min="519" max="523" width="9.1796875" style="1"/>
    <col min="524" max="525" width="10.1796875" style="1" bestFit="1" customWidth="1"/>
    <col min="526" max="527" width="9.1796875" style="1"/>
    <col min="528" max="528" width="10.1796875" style="1" bestFit="1" customWidth="1"/>
    <col min="529" max="529" width="9.1796875" style="1"/>
    <col min="530" max="530" width="10.1796875" style="1" bestFit="1" customWidth="1"/>
    <col min="531" max="541" width="9.1796875" style="1"/>
    <col min="542" max="543" width="3" style="1" bestFit="1" customWidth="1"/>
    <col min="544" max="544" width="4.54296875" style="1" bestFit="1" customWidth="1"/>
    <col min="545" max="545" width="8" style="1" customWidth="1"/>
    <col min="546" max="546" width="7.1796875" style="1" bestFit="1" customWidth="1"/>
    <col min="547" max="547" width="10.1796875" style="1" bestFit="1" customWidth="1"/>
    <col min="548" max="764" width="9.1796875" style="1"/>
    <col min="765" max="765" width="25.1796875" style="1" customWidth="1"/>
    <col min="766" max="766" width="10.1796875" style="1" bestFit="1" customWidth="1"/>
    <col min="767" max="767" width="14.7265625" style="1" customWidth="1"/>
    <col min="768" max="773" width="9.1796875" style="1"/>
    <col min="774" max="774" width="10.1796875" style="1" bestFit="1" customWidth="1"/>
    <col min="775" max="779" width="9.1796875" style="1"/>
    <col min="780" max="781" width="10.1796875" style="1" bestFit="1" customWidth="1"/>
    <col min="782" max="783" width="9.1796875" style="1"/>
    <col min="784" max="784" width="10.1796875" style="1" bestFit="1" customWidth="1"/>
    <col min="785" max="785" width="9.1796875" style="1"/>
    <col min="786" max="786" width="10.1796875" style="1" bestFit="1" customWidth="1"/>
    <col min="787" max="797" width="9.1796875" style="1"/>
    <col min="798" max="799" width="3" style="1" bestFit="1" customWidth="1"/>
    <col min="800" max="800" width="4.54296875" style="1" bestFit="1" customWidth="1"/>
    <col min="801" max="801" width="8" style="1" customWidth="1"/>
    <col min="802" max="802" width="7.1796875" style="1" bestFit="1" customWidth="1"/>
    <col min="803" max="803" width="10.1796875" style="1" bestFit="1" customWidth="1"/>
    <col min="804" max="1020" width="9.1796875" style="1"/>
    <col min="1021" max="1021" width="25.1796875" style="1" customWidth="1"/>
    <col min="1022" max="1022" width="10.1796875" style="1" bestFit="1" customWidth="1"/>
    <col min="1023" max="1023" width="14.7265625" style="1" customWidth="1"/>
    <col min="1024" max="1029" width="9.1796875" style="1"/>
    <col min="1030" max="1030" width="10.1796875" style="1" bestFit="1" customWidth="1"/>
    <col min="1031" max="1035" width="9.1796875" style="1"/>
    <col min="1036" max="1037" width="10.1796875" style="1" bestFit="1" customWidth="1"/>
    <col min="1038" max="1039" width="9.1796875" style="1"/>
    <col min="1040" max="1040" width="10.1796875" style="1" bestFit="1" customWidth="1"/>
    <col min="1041" max="1041" width="9.1796875" style="1"/>
    <col min="1042" max="1042" width="10.1796875" style="1" bestFit="1" customWidth="1"/>
    <col min="1043" max="1053" width="9.1796875" style="1"/>
    <col min="1054" max="1055" width="3" style="1" bestFit="1" customWidth="1"/>
    <col min="1056" max="1056" width="4.54296875" style="1" bestFit="1" customWidth="1"/>
    <col min="1057" max="1057" width="8" style="1" customWidth="1"/>
    <col min="1058" max="1058" width="7.1796875" style="1" bestFit="1" customWidth="1"/>
    <col min="1059" max="1059" width="10.1796875" style="1" bestFit="1" customWidth="1"/>
    <col min="1060" max="1276" width="9.1796875" style="1"/>
    <col min="1277" max="1277" width="25.1796875" style="1" customWidth="1"/>
    <col min="1278" max="1278" width="10.1796875" style="1" bestFit="1" customWidth="1"/>
    <col min="1279" max="1279" width="14.7265625" style="1" customWidth="1"/>
    <col min="1280" max="1285" width="9.1796875" style="1"/>
    <col min="1286" max="1286" width="10.1796875" style="1" bestFit="1" customWidth="1"/>
    <col min="1287" max="1291" width="9.1796875" style="1"/>
    <col min="1292" max="1293" width="10.1796875" style="1" bestFit="1" customWidth="1"/>
    <col min="1294" max="1295" width="9.1796875" style="1"/>
    <col min="1296" max="1296" width="10.1796875" style="1" bestFit="1" customWidth="1"/>
    <col min="1297" max="1297" width="9.1796875" style="1"/>
    <col min="1298" max="1298" width="10.1796875" style="1" bestFit="1" customWidth="1"/>
    <col min="1299" max="1309" width="9.1796875" style="1"/>
    <col min="1310" max="1311" width="3" style="1" bestFit="1" customWidth="1"/>
    <col min="1312" max="1312" width="4.54296875" style="1" bestFit="1" customWidth="1"/>
    <col min="1313" max="1313" width="8" style="1" customWidth="1"/>
    <col min="1314" max="1314" width="7.1796875" style="1" bestFit="1" customWidth="1"/>
    <col min="1315" max="1315" width="10.1796875" style="1" bestFit="1" customWidth="1"/>
    <col min="1316" max="1532" width="9.1796875" style="1"/>
    <col min="1533" max="1533" width="25.1796875" style="1" customWidth="1"/>
    <col min="1534" max="1534" width="10.1796875" style="1" bestFit="1" customWidth="1"/>
    <col min="1535" max="1535" width="14.7265625" style="1" customWidth="1"/>
    <col min="1536" max="1541" width="9.1796875" style="1"/>
    <col min="1542" max="1542" width="10.1796875" style="1" bestFit="1" customWidth="1"/>
    <col min="1543" max="1547" width="9.1796875" style="1"/>
    <col min="1548" max="1549" width="10.1796875" style="1" bestFit="1" customWidth="1"/>
    <col min="1550" max="1551" width="9.1796875" style="1"/>
    <col min="1552" max="1552" width="10.1796875" style="1" bestFit="1" customWidth="1"/>
    <col min="1553" max="1553" width="9.1796875" style="1"/>
    <col min="1554" max="1554" width="10.1796875" style="1" bestFit="1" customWidth="1"/>
    <col min="1555" max="1565" width="9.1796875" style="1"/>
    <col min="1566" max="1567" width="3" style="1" bestFit="1" customWidth="1"/>
    <col min="1568" max="1568" width="4.54296875" style="1" bestFit="1" customWidth="1"/>
    <col min="1569" max="1569" width="8" style="1" customWidth="1"/>
    <col min="1570" max="1570" width="7.1796875" style="1" bestFit="1" customWidth="1"/>
    <col min="1571" max="1571" width="10.1796875" style="1" bestFit="1" customWidth="1"/>
    <col min="1572" max="1788" width="9.1796875" style="1"/>
    <col min="1789" max="1789" width="25.1796875" style="1" customWidth="1"/>
    <col min="1790" max="1790" width="10.1796875" style="1" bestFit="1" customWidth="1"/>
    <col min="1791" max="1791" width="14.7265625" style="1" customWidth="1"/>
    <col min="1792" max="1797" width="9.1796875" style="1"/>
    <col min="1798" max="1798" width="10.1796875" style="1" bestFit="1" customWidth="1"/>
    <col min="1799" max="1803" width="9.1796875" style="1"/>
    <col min="1804" max="1805" width="10.1796875" style="1" bestFit="1" customWidth="1"/>
    <col min="1806" max="1807" width="9.1796875" style="1"/>
    <col min="1808" max="1808" width="10.1796875" style="1" bestFit="1" customWidth="1"/>
    <col min="1809" max="1809" width="9.1796875" style="1"/>
    <col min="1810" max="1810" width="10.1796875" style="1" bestFit="1" customWidth="1"/>
    <col min="1811" max="1821" width="9.1796875" style="1"/>
    <col min="1822" max="1823" width="3" style="1" bestFit="1" customWidth="1"/>
    <col min="1824" max="1824" width="4.54296875" style="1" bestFit="1" customWidth="1"/>
    <col min="1825" max="1825" width="8" style="1" customWidth="1"/>
    <col min="1826" max="1826" width="7.1796875" style="1" bestFit="1" customWidth="1"/>
    <col min="1827" max="1827" width="10.1796875" style="1" bestFit="1" customWidth="1"/>
    <col min="1828" max="2044" width="9.1796875" style="1"/>
    <col min="2045" max="2045" width="25.1796875" style="1" customWidth="1"/>
    <col min="2046" max="2046" width="10.1796875" style="1" bestFit="1" customWidth="1"/>
    <col min="2047" max="2047" width="14.7265625" style="1" customWidth="1"/>
    <col min="2048" max="2053" width="9.1796875" style="1"/>
    <col min="2054" max="2054" width="10.1796875" style="1" bestFit="1" customWidth="1"/>
    <col min="2055" max="2059" width="9.1796875" style="1"/>
    <col min="2060" max="2061" width="10.1796875" style="1" bestFit="1" customWidth="1"/>
    <col min="2062" max="2063" width="9.1796875" style="1"/>
    <col min="2064" max="2064" width="10.1796875" style="1" bestFit="1" customWidth="1"/>
    <col min="2065" max="2065" width="9.1796875" style="1"/>
    <col min="2066" max="2066" width="10.1796875" style="1" bestFit="1" customWidth="1"/>
    <col min="2067" max="2077" width="9.1796875" style="1"/>
    <col min="2078" max="2079" width="3" style="1" bestFit="1" customWidth="1"/>
    <col min="2080" max="2080" width="4.54296875" style="1" bestFit="1" customWidth="1"/>
    <col min="2081" max="2081" width="8" style="1" customWidth="1"/>
    <col min="2082" max="2082" width="7.1796875" style="1" bestFit="1" customWidth="1"/>
    <col min="2083" max="2083" width="10.1796875" style="1" bestFit="1" customWidth="1"/>
    <col min="2084" max="2300" width="9.1796875" style="1"/>
    <col min="2301" max="2301" width="25.1796875" style="1" customWidth="1"/>
    <col min="2302" max="2302" width="10.1796875" style="1" bestFit="1" customWidth="1"/>
    <col min="2303" max="2303" width="14.7265625" style="1" customWidth="1"/>
    <col min="2304" max="2309" width="9.1796875" style="1"/>
    <col min="2310" max="2310" width="10.1796875" style="1" bestFit="1" customWidth="1"/>
    <col min="2311" max="2315" width="9.1796875" style="1"/>
    <col min="2316" max="2317" width="10.1796875" style="1" bestFit="1" customWidth="1"/>
    <col min="2318" max="2319" width="9.1796875" style="1"/>
    <col min="2320" max="2320" width="10.1796875" style="1" bestFit="1" customWidth="1"/>
    <col min="2321" max="2321" width="9.1796875" style="1"/>
    <col min="2322" max="2322" width="10.1796875" style="1" bestFit="1" customWidth="1"/>
    <col min="2323" max="2333" width="9.1796875" style="1"/>
    <col min="2334" max="2335" width="3" style="1" bestFit="1" customWidth="1"/>
    <col min="2336" max="2336" width="4.54296875" style="1" bestFit="1" customWidth="1"/>
    <col min="2337" max="2337" width="8" style="1" customWidth="1"/>
    <col min="2338" max="2338" width="7.1796875" style="1" bestFit="1" customWidth="1"/>
    <col min="2339" max="2339" width="10.1796875" style="1" bestFit="1" customWidth="1"/>
    <col min="2340" max="2556" width="9.1796875" style="1"/>
    <col min="2557" max="2557" width="25.1796875" style="1" customWidth="1"/>
    <col min="2558" max="2558" width="10.1796875" style="1" bestFit="1" customWidth="1"/>
    <col min="2559" max="2559" width="14.7265625" style="1" customWidth="1"/>
    <col min="2560" max="2565" width="9.1796875" style="1"/>
    <col min="2566" max="2566" width="10.1796875" style="1" bestFit="1" customWidth="1"/>
    <col min="2567" max="2571" width="9.1796875" style="1"/>
    <col min="2572" max="2573" width="10.1796875" style="1" bestFit="1" customWidth="1"/>
    <col min="2574" max="2575" width="9.1796875" style="1"/>
    <col min="2576" max="2576" width="10.1796875" style="1" bestFit="1" customWidth="1"/>
    <col min="2577" max="2577" width="9.1796875" style="1"/>
    <col min="2578" max="2578" width="10.1796875" style="1" bestFit="1" customWidth="1"/>
    <col min="2579" max="2589" width="9.1796875" style="1"/>
    <col min="2590" max="2591" width="3" style="1" bestFit="1" customWidth="1"/>
    <col min="2592" max="2592" width="4.54296875" style="1" bestFit="1" customWidth="1"/>
    <col min="2593" max="2593" width="8" style="1" customWidth="1"/>
    <col min="2594" max="2594" width="7.1796875" style="1" bestFit="1" customWidth="1"/>
    <col min="2595" max="2595" width="10.1796875" style="1" bestFit="1" customWidth="1"/>
    <col min="2596" max="2812" width="9.1796875" style="1"/>
    <col min="2813" max="2813" width="25.1796875" style="1" customWidth="1"/>
    <col min="2814" max="2814" width="10.1796875" style="1" bestFit="1" customWidth="1"/>
    <col min="2815" max="2815" width="14.7265625" style="1" customWidth="1"/>
    <col min="2816" max="2821" width="9.1796875" style="1"/>
    <col min="2822" max="2822" width="10.1796875" style="1" bestFit="1" customWidth="1"/>
    <col min="2823" max="2827" width="9.1796875" style="1"/>
    <col min="2828" max="2829" width="10.1796875" style="1" bestFit="1" customWidth="1"/>
    <col min="2830" max="2831" width="9.1796875" style="1"/>
    <col min="2832" max="2832" width="10.1796875" style="1" bestFit="1" customWidth="1"/>
    <col min="2833" max="2833" width="9.1796875" style="1"/>
    <col min="2834" max="2834" width="10.1796875" style="1" bestFit="1" customWidth="1"/>
    <col min="2835" max="2845" width="9.1796875" style="1"/>
    <col min="2846" max="2847" width="3" style="1" bestFit="1" customWidth="1"/>
    <col min="2848" max="2848" width="4.54296875" style="1" bestFit="1" customWidth="1"/>
    <col min="2849" max="2849" width="8" style="1" customWidth="1"/>
    <col min="2850" max="2850" width="7.1796875" style="1" bestFit="1" customWidth="1"/>
    <col min="2851" max="2851" width="10.1796875" style="1" bestFit="1" customWidth="1"/>
    <col min="2852" max="3068" width="9.1796875" style="1"/>
    <col min="3069" max="3069" width="25.1796875" style="1" customWidth="1"/>
    <col min="3070" max="3070" width="10.1796875" style="1" bestFit="1" customWidth="1"/>
    <col min="3071" max="3071" width="14.7265625" style="1" customWidth="1"/>
    <col min="3072" max="3077" width="9.1796875" style="1"/>
    <col min="3078" max="3078" width="10.1796875" style="1" bestFit="1" customWidth="1"/>
    <col min="3079" max="3083" width="9.1796875" style="1"/>
    <col min="3084" max="3085" width="10.1796875" style="1" bestFit="1" customWidth="1"/>
    <col min="3086" max="3087" width="9.1796875" style="1"/>
    <col min="3088" max="3088" width="10.1796875" style="1" bestFit="1" customWidth="1"/>
    <col min="3089" max="3089" width="9.1796875" style="1"/>
    <col min="3090" max="3090" width="10.1796875" style="1" bestFit="1" customWidth="1"/>
    <col min="3091" max="3101" width="9.1796875" style="1"/>
    <col min="3102" max="3103" width="3" style="1" bestFit="1" customWidth="1"/>
    <col min="3104" max="3104" width="4.54296875" style="1" bestFit="1" customWidth="1"/>
    <col min="3105" max="3105" width="8" style="1" customWidth="1"/>
    <col min="3106" max="3106" width="7.1796875" style="1" bestFit="1" customWidth="1"/>
    <col min="3107" max="3107" width="10.1796875" style="1" bestFit="1" customWidth="1"/>
    <col min="3108" max="3324" width="9.1796875" style="1"/>
    <col min="3325" max="3325" width="25.1796875" style="1" customWidth="1"/>
    <col min="3326" max="3326" width="10.1796875" style="1" bestFit="1" customWidth="1"/>
    <col min="3327" max="3327" width="14.7265625" style="1" customWidth="1"/>
    <col min="3328" max="3333" width="9.1796875" style="1"/>
    <col min="3334" max="3334" width="10.1796875" style="1" bestFit="1" customWidth="1"/>
    <col min="3335" max="3339" width="9.1796875" style="1"/>
    <col min="3340" max="3341" width="10.1796875" style="1" bestFit="1" customWidth="1"/>
    <col min="3342" max="3343" width="9.1796875" style="1"/>
    <col min="3344" max="3344" width="10.1796875" style="1" bestFit="1" customWidth="1"/>
    <col min="3345" max="3345" width="9.1796875" style="1"/>
    <col min="3346" max="3346" width="10.1796875" style="1" bestFit="1" customWidth="1"/>
    <col min="3347" max="3357" width="9.1796875" style="1"/>
    <col min="3358" max="3359" width="3" style="1" bestFit="1" customWidth="1"/>
    <col min="3360" max="3360" width="4.54296875" style="1" bestFit="1" customWidth="1"/>
    <col min="3361" max="3361" width="8" style="1" customWidth="1"/>
    <col min="3362" max="3362" width="7.1796875" style="1" bestFit="1" customWidth="1"/>
    <col min="3363" max="3363" width="10.1796875" style="1" bestFit="1" customWidth="1"/>
    <col min="3364" max="3580" width="9.1796875" style="1"/>
    <col min="3581" max="3581" width="25.1796875" style="1" customWidth="1"/>
    <col min="3582" max="3582" width="10.1796875" style="1" bestFit="1" customWidth="1"/>
    <col min="3583" max="3583" width="14.7265625" style="1" customWidth="1"/>
    <col min="3584" max="3589" width="9.1796875" style="1"/>
    <col min="3590" max="3590" width="10.1796875" style="1" bestFit="1" customWidth="1"/>
    <col min="3591" max="3595" width="9.1796875" style="1"/>
    <col min="3596" max="3597" width="10.1796875" style="1" bestFit="1" customWidth="1"/>
    <col min="3598" max="3599" width="9.1796875" style="1"/>
    <col min="3600" max="3600" width="10.1796875" style="1" bestFit="1" customWidth="1"/>
    <col min="3601" max="3601" width="9.1796875" style="1"/>
    <col min="3602" max="3602" width="10.1796875" style="1" bestFit="1" customWidth="1"/>
    <col min="3603" max="3613" width="9.1796875" style="1"/>
    <col min="3614" max="3615" width="3" style="1" bestFit="1" customWidth="1"/>
    <col min="3616" max="3616" width="4.54296875" style="1" bestFit="1" customWidth="1"/>
    <col min="3617" max="3617" width="8" style="1" customWidth="1"/>
    <col min="3618" max="3618" width="7.1796875" style="1" bestFit="1" customWidth="1"/>
    <col min="3619" max="3619" width="10.1796875" style="1" bestFit="1" customWidth="1"/>
    <col min="3620" max="3836" width="9.1796875" style="1"/>
    <col min="3837" max="3837" width="25.1796875" style="1" customWidth="1"/>
    <col min="3838" max="3838" width="10.1796875" style="1" bestFit="1" customWidth="1"/>
    <col min="3839" max="3839" width="14.7265625" style="1" customWidth="1"/>
    <col min="3840" max="3845" width="9.1796875" style="1"/>
    <col min="3846" max="3846" width="10.1796875" style="1" bestFit="1" customWidth="1"/>
    <col min="3847" max="3851" width="9.1796875" style="1"/>
    <col min="3852" max="3853" width="10.1796875" style="1" bestFit="1" customWidth="1"/>
    <col min="3854" max="3855" width="9.1796875" style="1"/>
    <col min="3856" max="3856" width="10.1796875" style="1" bestFit="1" customWidth="1"/>
    <col min="3857" max="3857" width="9.1796875" style="1"/>
    <col min="3858" max="3858" width="10.1796875" style="1" bestFit="1" customWidth="1"/>
    <col min="3859" max="3869" width="9.1796875" style="1"/>
    <col min="3870" max="3871" width="3" style="1" bestFit="1" customWidth="1"/>
    <col min="3872" max="3872" width="4.54296875" style="1" bestFit="1" customWidth="1"/>
    <col min="3873" max="3873" width="8" style="1" customWidth="1"/>
    <col min="3874" max="3874" width="7.1796875" style="1" bestFit="1" customWidth="1"/>
    <col min="3875" max="3875" width="10.1796875" style="1" bestFit="1" customWidth="1"/>
    <col min="3876" max="4092" width="9.1796875" style="1"/>
    <col min="4093" max="4093" width="25.1796875" style="1" customWidth="1"/>
    <col min="4094" max="4094" width="10.1796875" style="1" bestFit="1" customWidth="1"/>
    <col min="4095" max="4095" width="14.7265625" style="1" customWidth="1"/>
    <col min="4096" max="4101" width="9.1796875" style="1"/>
    <col min="4102" max="4102" width="10.1796875" style="1" bestFit="1" customWidth="1"/>
    <col min="4103" max="4107" width="9.1796875" style="1"/>
    <col min="4108" max="4109" width="10.1796875" style="1" bestFit="1" customWidth="1"/>
    <col min="4110" max="4111" width="9.1796875" style="1"/>
    <col min="4112" max="4112" width="10.1796875" style="1" bestFit="1" customWidth="1"/>
    <col min="4113" max="4113" width="9.1796875" style="1"/>
    <col min="4114" max="4114" width="10.1796875" style="1" bestFit="1" customWidth="1"/>
    <col min="4115" max="4125" width="9.1796875" style="1"/>
    <col min="4126" max="4127" width="3" style="1" bestFit="1" customWidth="1"/>
    <col min="4128" max="4128" width="4.54296875" style="1" bestFit="1" customWidth="1"/>
    <col min="4129" max="4129" width="8" style="1" customWidth="1"/>
    <col min="4130" max="4130" width="7.1796875" style="1" bestFit="1" customWidth="1"/>
    <col min="4131" max="4131" width="10.1796875" style="1" bestFit="1" customWidth="1"/>
    <col min="4132" max="4348" width="9.1796875" style="1"/>
    <col min="4349" max="4349" width="25.1796875" style="1" customWidth="1"/>
    <col min="4350" max="4350" width="10.1796875" style="1" bestFit="1" customWidth="1"/>
    <col min="4351" max="4351" width="14.7265625" style="1" customWidth="1"/>
    <col min="4352" max="4357" width="9.1796875" style="1"/>
    <col min="4358" max="4358" width="10.1796875" style="1" bestFit="1" customWidth="1"/>
    <col min="4359" max="4363" width="9.1796875" style="1"/>
    <col min="4364" max="4365" width="10.1796875" style="1" bestFit="1" customWidth="1"/>
    <col min="4366" max="4367" width="9.1796875" style="1"/>
    <col min="4368" max="4368" width="10.1796875" style="1" bestFit="1" customWidth="1"/>
    <col min="4369" max="4369" width="9.1796875" style="1"/>
    <col min="4370" max="4370" width="10.1796875" style="1" bestFit="1" customWidth="1"/>
    <col min="4371" max="4381" width="9.1796875" style="1"/>
    <col min="4382" max="4383" width="3" style="1" bestFit="1" customWidth="1"/>
    <col min="4384" max="4384" width="4.54296875" style="1" bestFit="1" customWidth="1"/>
    <col min="4385" max="4385" width="8" style="1" customWidth="1"/>
    <col min="4386" max="4386" width="7.1796875" style="1" bestFit="1" customWidth="1"/>
    <col min="4387" max="4387" width="10.1796875" style="1" bestFit="1" customWidth="1"/>
    <col min="4388" max="4604" width="9.1796875" style="1"/>
    <col min="4605" max="4605" width="25.1796875" style="1" customWidth="1"/>
    <col min="4606" max="4606" width="10.1796875" style="1" bestFit="1" customWidth="1"/>
    <col min="4607" max="4607" width="14.7265625" style="1" customWidth="1"/>
    <col min="4608" max="4613" width="9.1796875" style="1"/>
    <col min="4614" max="4614" width="10.1796875" style="1" bestFit="1" customWidth="1"/>
    <col min="4615" max="4619" width="9.1796875" style="1"/>
    <col min="4620" max="4621" width="10.1796875" style="1" bestFit="1" customWidth="1"/>
    <col min="4622" max="4623" width="9.1796875" style="1"/>
    <col min="4624" max="4624" width="10.1796875" style="1" bestFit="1" customWidth="1"/>
    <col min="4625" max="4625" width="9.1796875" style="1"/>
    <col min="4626" max="4626" width="10.1796875" style="1" bestFit="1" customWidth="1"/>
    <col min="4627" max="4637" width="9.1796875" style="1"/>
    <col min="4638" max="4639" width="3" style="1" bestFit="1" customWidth="1"/>
    <col min="4640" max="4640" width="4.54296875" style="1" bestFit="1" customWidth="1"/>
    <col min="4641" max="4641" width="8" style="1" customWidth="1"/>
    <col min="4642" max="4642" width="7.1796875" style="1" bestFit="1" customWidth="1"/>
    <col min="4643" max="4643" width="10.1796875" style="1" bestFit="1" customWidth="1"/>
    <col min="4644" max="4860" width="9.1796875" style="1"/>
    <col min="4861" max="4861" width="25.1796875" style="1" customWidth="1"/>
    <col min="4862" max="4862" width="10.1796875" style="1" bestFit="1" customWidth="1"/>
    <col min="4863" max="4863" width="14.7265625" style="1" customWidth="1"/>
    <col min="4864" max="4869" width="9.1796875" style="1"/>
    <col min="4870" max="4870" width="10.1796875" style="1" bestFit="1" customWidth="1"/>
    <col min="4871" max="4875" width="9.1796875" style="1"/>
    <col min="4876" max="4877" width="10.1796875" style="1" bestFit="1" customWidth="1"/>
    <col min="4878" max="4879" width="9.1796875" style="1"/>
    <col min="4880" max="4880" width="10.1796875" style="1" bestFit="1" customWidth="1"/>
    <col min="4881" max="4881" width="9.1796875" style="1"/>
    <col min="4882" max="4882" width="10.1796875" style="1" bestFit="1" customWidth="1"/>
    <col min="4883" max="4893" width="9.1796875" style="1"/>
    <col min="4894" max="4895" width="3" style="1" bestFit="1" customWidth="1"/>
    <col min="4896" max="4896" width="4.54296875" style="1" bestFit="1" customWidth="1"/>
    <col min="4897" max="4897" width="8" style="1" customWidth="1"/>
    <col min="4898" max="4898" width="7.1796875" style="1" bestFit="1" customWidth="1"/>
    <col min="4899" max="4899" width="10.1796875" style="1" bestFit="1" customWidth="1"/>
    <col min="4900" max="5116" width="9.1796875" style="1"/>
    <col min="5117" max="5117" width="25.1796875" style="1" customWidth="1"/>
    <col min="5118" max="5118" width="10.1796875" style="1" bestFit="1" customWidth="1"/>
    <col min="5119" max="5119" width="14.7265625" style="1" customWidth="1"/>
    <col min="5120" max="5125" width="9.1796875" style="1"/>
    <col min="5126" max="5126" width="10.1796875" style="1" bestFit="1" customWidth="1"/>
    <col min="5127" max="5131" width="9.1796875" style="1"/>
    <col min="5132" max="5133" width="10.1796875" style="1" bestFit="1" customWidth="1"/>
    <col min="5134" max="5135" width="9.1796875" style="1"/>
    <col min="5136" max="5136" width="10.1796875" style="1" bestFit="1" customWidth="1"/>
    <col min="5137" max="5137" width="9.1796875" style="1"/>
    <col min="5138" max="5138" width="10.1796875" style="1" bestFit="1" customWidth="1"/>
    <col min="5139" max="5149" width="9.1796875" style="1"/>
    <col min="5150" max="5151" width="3" style="1" bestFit="1" customWidth="1"/>
    <col min="5152" max="5152" width="4.54296875" style="1" bestFit="1" customWidth="1"/>
    <col min="5153" max="5153" width="8" style="1" customWidth="1"/>
    <col min="5154" max="5154" width="7.1796875" style="1" bestFit="1" customWidth="1"/>
    <col min="5155" max="5155" width="10.1796875" style="1" bestFit="1" customWidth="1"/>
    <col min="5156" max="5372" width="9.1796875" style="1"/>
    <col min="5373" max="5373" width="25.1796875" style="1" customWidth="1"/>
    <col min="5374" max="5374" width="10.1796875" style="1" bestFit="1" customWidth="1"/>
    <col min="5375" max="5375" width="14.7265625" style="1" customWidth="1"/>
    <col min="5376" max="5381" width="9.1796875" style="1"/>
    <col min="5382" max="5382" width="10.1796875" style="1" bestFit="1" customWidth="1"/>
    <col min="5383" max="5387" width="9.1796875" style="1"/>
    <col min="5388" max="5389" width="10.1796875" style="1" bestFit="1" customWidth="1"/>
    <col min="5390" max="5391" width="9.1796875" style="1"/>
    <col min="5392" max="5392" width="10.1796875" style="1" bestFit="1" customWidth="1"/>
    <col min="5393" max="5393" width="9.1796875" style="1"/>
    <col min="5394" max="5394" width="10.1796875" style="1" bestFit="1" customWidth="1"/>
    <col min="5395" max="5405" width="9.1796875" style="1"/>
    <col min="5406" max="5407" width="3" style="1" bestFit="1" customWidth="1"/>
    <col min="5408" max="5408" width="4.54296875" style="1" bestFit="1" customWidth="1"/>
    <col min="5409" max="5409" width="8" style="1" customWidth="1"/>
    <col min="5410" max="5410" width="7.1796875" style="1" bestFit="1" customWidth="1"/>
    <col min="5411" max="5411" width="10.1796875" style="1" bestFit="1" customWidth="1"/>
    <col min="5412" max="5628" width="9.1796875" style="1"/>
    <col min="5629" max="5629" width="25.1796875" style="1" customWidth="1"/>
    <col min="5630" max="5630" width="10.1796875" style="1" bestFit="1" customWidth="1"/>
    <col min="5631" max="5631" width="14.7265625" style="1" customWidth="1"/>
    <col min="5632" max="5637" width="9.1796875" style="1"/>
    <col min="5638" max="5638" width="10.1796875" style="1" bestFit="1" customWidth="1"/>
    <col min="5639" max="5643" width="9.1796875" style="1"/>
    <col min="5644" max="5645" width="10.1796875" style="1" bestFit="1" customWidth="1"/>
    <col min="5646" max="5647" width="9.1796875" style="1"/>
    <col min="5648" max="5648" width="10.1796875" style="1" bestFit="1" customWidth="1"/>
    <col min="5649" max="5649" width="9.1796875" style="1"/>
    <col min="5650" max="5650" width="10.1796875" style="1" bestFit="1" customWidth="1"/>
    <col min="5651" max="5661" width="9.1796875" style="1"/>
    <col min="5662" max="5663" width="3" style="1" bestFit="1" customWidth="1"/>
    <col min="5664" max="5664" width="4.54296875" style="1" bestFit="1" customWidth="1"/>
    <col min="5665" max="5665" width="8" style="1" customWidth="1"/>
    <col min="5666" max="5666" width="7.1796875" style="1" bestFit="1" customWidth="1"/>
    <col min="5667" max="5667" width="10.1796875" style="1" bestFit="1" customWidth="1"/>
    <col min="5668" max="5884" width="9.1796875" style="1"/>
    <col min="5885" max="5885" width="25.1796875" style="1" customWidth="1"/>
    <col min="5886" max="5886" width="10.1796875" style="1" bestFit="1" customWidth="1"/>
    <col min="5887" max="5887" width="14.7265625" style="1" customWidth="1"/>
    <col min="5888" max="5893" width="9.1796875" style="1"/>
    <col min="5894" max="5894" width="10.1796875" style="1" bestFit="1" customWidth="1"/>
    <col min="5895" max="5899" width="9.1796875" style="1"/>
    <col min="5900" max="5901" width="10.1796875" style="1" bestFit="1" customWidth="1"/>
    <col min="5902" max="5903" width="9.1796875" style="1"/>
    <col min="5904" max="5904" width="10.1796875" style="1" bestFit="1" customWidth="1"/>
    <col min="5905" max="5905" width="9.1796875" style="1"/>
    <col min="5906" max="5906" width="10.1796875" style="1" bestFit="1" customWidth="1"/>
    <col min="5907" max="5917" width="9.1796875" style="1"/>
    <col min="5918" max="5919" width="3" style="1" bestFit="1" customWidth="1"/>
    <col min="5920" max="5920" width="4.54296875" style="1" bestFit="1" customWidth="1"/>
    <col min="5921" max="5921" width="8" style="1" customWidth="1"/>
    <col min="5922" max="5922" width="7.1796875" style="1" bestFit="1" customWidth="1"/>
    <col min="5923" max="5923" width="10.1796875" style="1" bestFit="1" customWidth="1"/>
    <col min="5924" max="6140" width="9.1796875" style="1"/>
    <col min="6141" max="6141" width="25.1796875" style="1" customWidth="1"/>
    <col min="6142" max="6142" width="10.1796875" style="1" bestFit="1" customWidth="1"/>
    <col min="6143" max="6143" width="14.7265625" style="1" customWidth="1"/>
    <col min="6144" max="6149" width="9.1796875" style="1"/>
    <col min="6150" max="6150" width="10.1796875" style="1" bestFit="1" customWidth="1"/>
    <col min="6151" max="6155" width="9.1796875" style="1"/>
    <col min="6156" max="6157" width="10.1796875" style="1" bestFit="1" customWidth="1"/>
    <col min="6158" max="6159" width="9.1796875" style="1"/>
    <col min="6160" max="6160" width="10.1796875" style="1" bestFit="1" customWidth="1"/>
    <col min="6161" max="6161" width="9.1796875" style="1"/>
    <col min="6162" max="6162" width="10.1796875" style="1" bestFit="1" customWidth="1"/>
    <col min="6163" max="6173" width="9.1796875" style="1"/>
    <col min="6174" max="6175" width="3" style="1" bestFit="1" customWidth="1"/>
    <col min="6176" max="6176" width="4.54296875" style="1" bestFit="1" customWidth="1"/>
    <col min="6177" max="6177" width="8" style="1" customWidth="1"/>
    <col min="6178" max="6178" width="7.1796875" style="1" bestFit="1" customWidth="1"/>
    <col min="6179" max="6179" width="10.1796875" style="1" bestFit="1" customWidth="1"/>
    <col min="6180" max="6396" width="9.1796875" style="1"/>
    <col min="6397" max="6397" width="25.1796875" style="1" customWidth="1"/>
    <col min="6398" max="6398" width="10.1796875" style="1" bestFit="1" customWidth="1"/>
    <col min="6399" max="6399" width="14.7265625" style="1" customWidth="1"/>
    <col min="6400" max="6405" width="9.1796875" style="1"/>
    <col min="6406" max="6406" width="10.1796875" style="1" bestFit="1" customWidth="1"/>
    <col min="6407" max="6411" width="9.1796875" style="1"/>
    <col min="6412" max="6413" width="10.1796875" style="1" bestFit="1" customWidth="1"/>
    <col min="6414" max="6415" width="9.1796875" style="1"/>
    <col min="6416" max="6416" width="10.1796875" style="1" bestFit="1" customWidth="1"/>
    <col min="6417" max="6417" width="9.1796875" style="1"/>
    <col min="6418" max="6418" width="10.1796875" style="1" bestFit="1" customWidth="1"/>
    <col min="6419" max="6429" width="9.1796875" style="1"/>
    <col min="6430" max="6431" width="3" style="1" bestFit="1" customWidth="1"/>
    <col min="6432" max="6432" width="4.54296875" style="1" bestFit="1" customWidth="1"/>
    <col min="6433" max="6433" width="8" style="1" customWidth="1"/>
    <col min="6434" max="6434" width="7.1796875" style="1" bestFit="1" customWidth="1"/>
    <col min="6435" max="6435" width="10.1796875" style="1" bestFit="1" customWidth="1"/>
    <col min="6436" max="6652" width="9.1796875" style="1"/>
    <col min="6653" max="6653" width="25.1796875" style="1" customWidth="1"/>
    <col min="6654" max="6654" width="10.1796875" style="1" bestFit="1" customWidth="1"/>
    <col min="6655" max="6655" width="14.7265625" style="1" customWidth="1"/>
    <col min="6656" max="6661" width="9.1796875" style="1"/>
    <col min="6662" max="6662" width="10.1796875" style="1" bestFit="1" customWidth="1"/>
    <col min="6663" max="6667" width="9.1796875" style="1"/>
    <col min="6668" max="6669" width="10.1796875" style="1" bestFit="1" customWidth="1"/>
    <col min="6670" max="6671" width="9.1796875" style="1"/>
    <col min="6672" max="6672" width="10.1796875" style="1" bestFit="1" customWidth="1"/>
    <col min="6673" max="6673" width="9.1796875" style="1"/>
    <col min="6674" max="6674" width="10.1796875" style="1" bestFit="1" customWidth="1"/>
    <col min="6675" max="6685" width="9.1796875" style="1"/>
    <col min="6686" max="6687" width="3" style="1" bestFit="1" customWidth="1"/>
    <col min="6688" max="6688" width="4.54296875" style="1" bestFit="1" customWidth="1"/>
    <col min="6689" max="6689" width="8" style="1" customWidth="1"/>
    <col min="6690" max="6690" width="7.1796875" style="1" bestFit="1" customWidth="1"/>
    <col min="6691" max="6691" width="10.1796875" style="1" bestFit="1" customWidth="1"/>
    <col min="6692" max="6908" width="9.1796875" style="1"/>
    <col min="6909" max="6909" width="25.1796875" style="1" customWidth="1"/>
    <col min="6910" max="6910" width="10.1796875" style="1" bestFit="1" customWidth="1"/>
    <col min="6911" max="6911" width="14.7265625" style="1" customWidth="1"/>
    <col min="6912" max="6917" width="9.1796875" style="1"/>
    <col min="6918" max="6918" width="10.1796875" style="1" bestFit="1" customWidth="1"/>
    <col min="6919" max="6923" width="9.1796875" style="1"/>
    <col min="6924" max="6925" width="10.1796875" style="1" bestFit="1" customWidth="1"/>
    <col min="6926" max="6927" width="9.1796875" style="1"/>
    <col min="6928" max="6928" width="10.1796875" style="1" bestFit="1" customWidth="1"/>
    <col min="6929" max="6929" width="9.1796875" style="1"/>
    <col min="6930" max="6930" width="10.1796875" style="1" bestFit="1" customWidth="1"/>
    <col min="6931" max="6941" width="9.1796875" style="1"/>
    <col min="6942" max="6943" width="3" style="1" bestFit="1" customWidth="1"/>
    <col min="6944" max="6944" width="4.54296875" style="1" bestFit="1" customWidth="1"/>
    <col min="6945" max="6945" width="8" style="1" customWidth="1"/>
    <col min="6946" max="6946" width="7.1796875" style="1" bestFit="1" customWidth="1"/>
    <col min="6947" max="6947" width="10.1796875" style="1" bestFit="1" customWidth="1"/>
    <col min="6948" max="7164" width="9.1796875" style="1"/>
    <col min="7165" max="7165" width="25.1796875" style="1" customWidth="1"/>
    <col min="7166" max="7166" width="10.1796875" style="1" bestFit="1" customWidth="1"/>
    <col min="7167" max="7167" width="14.7265625" style="1" customWidth="1"/>
    <col min="7168" max="7173" width="9.1796875" style="1"/>
    <col min="7174" max="7174" width="10.1796875" style="1" bestFit="1" customWidth="1"/>
    <col min="7175" max="7179" width="9.1796875" style="1"/>
    <col min="7180" max="7181" width="10.1796875" style="1" bestFit="1" customWidth="1"/>
    <col min="7182" max="7183" width="9.1796875" style="1"/>
    <col min="7184" max="7184" width="10.1796875" style="1" bestFit="1" customWidth="1"/>
    <col min="7185" max="7185" width="9.1796875" style="1"/>
    <col min="7186" max="7186" width="10.1796875" style="1" bestFit="1" customWidth="1"/>
    <col min="7187" max="7197" width="9.1796875" style="1"/>
    <col min="7198" max="7199" width="3" style="1" bestFit="1" customWidth="1"/>
    <col min="7200" max="7200" width="4.54296875" style="1" bestFit="1" customWidth="1"/>
    <col min="7201" max="7201" width="8" style="1" customWidth="1"/>
    <col min="7202" max="7202" width="7.1796875" style="1" bestFit="1" customWidth="1"/>
    <col min="7203" max="7203" width="10.1796875" style="1" bestFit="1" customWidth="1"/>
    <col min="7204" max="7420" width="9.1796875" style="1"/>
    <col min="7421" max="7421" width="25.1796875" style="1" customWidth="1"/>
    <col min="7422" max="7422" width="10.1796875" style="1" bestFit="1" customWidth="1"/>
    <col min="7423" max="7423" width="14.7265625" style="1" customWidth="1"/>
    <col min="7424" max="7429" width="9.1796875" style="1"/>
    <col min="7430" max="7430" width="10.1796875" style="1" bestFit="1" customWidth="1"/>
    <col min="7431" max="7435" width="9.1796875" style="1"/>
    <col min="7436" max="7437" width="10.1796875" style="1" bestFit="1" customWidth="1"/>
    <col min="7438" max="7439" width="9.1796875" style="1"/>
    <col min="7440" max="7440" width="10.1796875" style="1" bestFit="1" customWidth="1"/>
    <col min="7441" max="7441" width="9.1796875" style="1"/>
    <col min="7442" max="7442" width="10.1796875" style="1" bestFit="1" customWidth="1"/>
    <col min="7443" max="7453" width="9.1796875" style="1"/>
    <col min="7454" max="7455" width="3" style="1" bestFit="1" customWidth="1"/>
    <col min="7456" max="7456" width="4.54296875" style="1" bestFit="1" customWidth="1"/>
    <col min="7457" max="7457" width="8" style="1" customWidth="1"/>
    <col min="7458" max="7458" width="7.1796875" style="1" bestFit="1" customWidth="1"/>
    <col min="7459" max="7459" width="10.1796875" style="1" bestFit="1" customWidth="1"/>
    <col min="7460" max="7676" width="9.1796875" style="1"/>
    <col min="7677" max="7677" width="25.1796875" style="1" customWidth="1"/>
    <col min="7678" max="7678" width="10.1796875" style="1" bestFit="1" customWidth="1"/>
    <col min="7679" max="7679" width="14.7265625" style="1" customWidth="1"/>
    <col min="7680" max="7685" width="9.1796875" style="1"/>
    <col min="7686" max="7686" width="10.1796875" style="1" bestFit="1" customWidth="1"/>
    <col min="7687" max="7691" width="9.1796875" style="1"/>
    <col min="7692" max="7693" width="10.1796875" style="1" bestFit="1" customWidth="1"/>
    <col min="7694" max="7695" width="9.1796875" style="1"/>
    <col min="7696" max="7696" width="10.1796875" style="1" bestFit="1" customWidth="1"/>
    <col min="7697" max="7697" width="9.1796875" style="1"/>
    <col min="7698" max="7698" width="10.1796875" style="1" bestFit="1" customWidth="1"/>
    <col min="7699" max="7709" width="9.1796875" style="1"/>
    <col min="7710" max="7711" width="3" style="1" bestFit="1" customWidth="1"/>
    <col min="7712" max="7712" width="4.54296875" style="1" bestFit="1" customWidth="1"/>
    <col min="7713" max="7713" width="8" style="1" customWidth="1"/>
    <col min="7714" max="7714" width="7.1796875" style="1" bestFit="1" customWidth="1"/>
    <col min="7715" max="7715" width="10.1796875" style="1" bestFit="1" customWidth="1"/>
    <col min="7716" max="7932" width="9.1796875" style="1"/>
    <col min="7933" max="7933" width="25.1796875" style="1" customWidth="1"/>
    <col min="7934" max="7934" width="10.1796875" style="1" bestFit="1" customWidth="1"/>
    <col min="7935" max="7935" width="14.7265625" style="1" customWidth="1"/>
    <col min="7936" max="7941" width="9.1796875" style="1"/>
    <col min="7942" max="7942" width="10.1796875" style="1" bestFit="1" customWidth="1"/>
    <col min="7943" max="7947" width="9.1796875" style="1"/>
    <col min="7948" max="7949" width="10.1796875" style="1" bestFit="1" customWidth="1"/>
    <col min="7950" max="7951" width="9.1796875" style="1"/>
    <col min="7952" max="7952" width="10.1796875" style="1" bestFit="1" customWidth="1"/>
    <col min="7953" max="7953" width="9.1796875" style="1"/>
    <col min="7954" max="7954" width="10.1796875" style="1" bestFit="1" customWidth="1"/>
    <col min="7955" max="7965" width="9.1796875" style="1"/>
    <col min="7966" max="7967" width="3" style="1" bestFit="1" customWidth="1"/>
    <col min="7968" max="7968" width="4.54296875" style="1" bestFit="1" customWidth="1"/>
    <col min="7969" max="7969" width="8" style="1" customWidth="1"/>
    <col min="7970" max="7970" width="7.1796875" style="1" bestFit="1" customWidth="1"/>
    <col min="7971" max="7971" width="10.1796875" style="1" bestFit="1" customWidth="1"/>
    <col min="7972" max="8188" width="9.1796875" style="1"/>
    <col min="8189" max="8189" width="25.1796875" style="1" customWidth="1"/>
    <col min="8190" max="8190" width="10.1796875" style="1" bestFit="1" customWidth="1"/>
    <col min="8191" max="8191" width="14.7265625" style="1" customWidth="1"/>
    <col min="8192" max="8197" width="9.1796875" style="1"/>
    <col min="8198" max="8198" width="10.1796875" style="1" bestFit="1" customWidth="1"/>
    <col min="8199" max="8203" width="9.1796875" style="1"/>
    <col min="8204" max="8205" width="10.1796875" style="1" bestFit="1" customWidth="1"/>
    <col min="8206" max="8207" width="9.1796875" style="1"/>
    <col min="8208" max="8208" width="10.1796875" style="1" bestFit="1" customWidth="1"/>
    <col min="8209" max="8209" width="9.1796875" style="1"/>
    <col min="8210" max="8210" width="10.1796875" style="1" bestFit="1" customWidth="1"/>
    <col min="8211" max="8221" width="9.1796875" style="1"/>
    <col min="8222" max="8223" width="3" style="1" bestFit="1" customWidth="1"/>
    <col min="8224" max="8224" width="4.54296875" style="1" bestFit="1" customWidth="1"/>
    <col min="8225" max="8225" width="8" style="1" customWidth="1"/>
    <col min="8226" max="8226" width="7.1796875" style="1" bestFit="1" customWidth="1"/>
    <col min="8227" max="8227" width="10.1796875" style="1" bestFit="1" customWidth="1"/>
    <col min="8228" max="8444" width="9.1796875" style="1"/>
    <col min="8445" max="8445" width="25.1796875" style="1" customWidth="1"/>
    <col min="8446" max="8446" width="10.1796875" style="1" bestFit="1" customWidth="1"/>
    <col min="8447" max="8447" width="14.7265625" style="1" customWidth="1"/>
    <col min="8448" max="8453" width="9.1796875" style="1"/>
    <col min="8454" max="8454" width="10.1796875" style="1" bestFit="1" customWidth="1"/>
    <col min="8455" max="8459" width="9.1796875" style="1"/>
    <col min="8460" max="8461" width="10.1796875" style="1" bestFit="1" customWidth="1"/>
    <col min="8462" max="8463" width="9.1796875" style="1"/>
    <col min="8464" max="8464" width="10.1796875" style="1" bestFit="1" customWidth="1"/>
    <col min="8465" max="8465" width="9.1796875" style="1"/>
    <col min="8466" max="8466" width="10.1796875" style="1" bestFit="1" customWidth="1"/>
    <col min="8467" max="8477" width="9.1796875" style="1"/>
    <col min="8478" max="8479" width="3" style="1" bestFit="1" customWidth="1"/>
    <col min="8480" max="8480" width="4.54296875" style="1" bestFit="1" customWidth="1"/>
    <col min="8481" max="8481" width="8" style="1" customWidth="1"/>
    <col min="8482" max="8482" width="7.1796875" style="1" bestFit="1" customWidth="1"/>
    <col min="8483" max="8483" width="10.1796875" style="1" bestFit="1" customWidth="1"/>
    <col min="8484" max="8700" width="9.1796875" style="1"/>
    <col min="8701" max="8701" width="25.1796875" style="1" customWidth="1"/>
    <col min="8702" max="8702" width="10.1796875" style="1" bestFit="1" customWidth="1"/>
    <col min="8703" max="8703" width="14.7265625" style="1" customWidth="1"/>
    <col min="8704" max="8709" width="9.1796875" style="1"/>
    <col min="8710" max="8710" width="10.1796875" style="1" bestFit="1" customWidth="1"/>
    <col min="8711" max="8715" width="9.1796875" style="1"/>
    <col min="8716" max="8717" width="10.1796875" style="1" bestFit="1" customWidth="1"/>
    <col min="8718" max="8719" width="9.1796875" style="1"/>
    <col min="8720" max="8720" width="10.1796875" style="1" bestFit="1" customWidth="1"/>
    <col min="8721" max="8721" width="9.1796875" style="1"/>
    <col min="8722" max="8722" width="10.1796875" style="1" bestFit="1" customWidth="1"/>
    <col min="8723" max="8733" width="9.1796875" style="1"/>
    <col min="8734" max="8735" width="3" style="1" bestFit="1" customWidth="1"/>
    <col min="8736" max="8736" width="4.54296875" style="1" bestFit="1" customWidth="1"/>
    <col min="8737" max="8737" width="8" style="1" customWidth="1"/>
    <col min="8738" max="8738" width="7.1796875" style="1" bestFit="1" customWidth="1"/>
    <col min="8739" max="8739" width="10.1796875" style="1" bestFit="1" customWidth="1"/>
    <col min="8740" max="8956" width="9.1796875" style="1"/>
    <col min="8957" max="8957" width="25.1796875" style="1" customWidth="1"/>
    <col min="8958" max="8958" width="10.1796875" style="1" bestFit="1" customWidth="1"/>
    <col min="8959" max="8959" width="14.7265625" style="1" customWidth="1"/>
    <col min="8960" max="8965" width="9.1796875" style="1"/>
    <col min="8966" max="8966" width="10.1796875" style="1" bestFit="1" customWidth="1"/>
    <col min="8967" max="8971" width="9.1796875" style="1"/>
    <col min="8972" max="8973" width="10.1796875" style="1" bestFit="1" customWidth="1"/>
    <col min="8974" max="8975" width="9.1796875" style="1"/>
    <col min="8976" max="8976" width="10.1796875" style="1" bestFit="1" customWidth="1"/>
    <col min="8977" max="8977" width="9.1796875" style="1"/>
    <col min="8978" max="8978" width="10.1796875" style="1" bestFit="1" customWidth="1"/>
    <col min="8979" max="8989" width="9.1796875" style="1"/>
    <col min="8990" max="8991" width="3" style="1" bestFit="1" customWidth="1"/>
    <col min="8992" max="8992" width="4.54296875" style="1" bestFit="1" customWidth="1"/>
    <col min="8993" max="8993" width="8" style="1" customWidth="1"/>
    <col min="8994" max="8994" width="7.1796875" style="1" bestFit="1" customWidth="1"/>
    <col min="8995" max="8995" width="10.1796875" style="1" bestFit="1" customWidth="1"/>
    <col min="8996" max="9212" width="9.1796875" style="1"/>
    <col min="9213" max="9213" width="25.1796875" style="1" customWidth="1"/>
    <col min="9214" max="9214" width="10.1796875" style="1" bestFit="1" customWidth="1"/>
    <col min="9215" max="9215" width="14.7265625" style="1" customWidth="1"/>
    <col min="9216" max="9221" width="9.1796875" style="1"/>
    <col min="9222" max="9222" width="10.1796875" style="1" bestFit="1" customWidth="1"/>
    <col min="9223" max="9227" width="9.1796875" style="1"/>
    <col min="9228" max="9229" width="10.1796875" style="1" bestFit="1" customWidth="1"/>
    <col min="9230" max="9231" width="9.1796875" style="1"/>
    <col min="9232" max="9232" width="10.1796875" style="1" bestFit="1" customWidth="1"/>
    <col min="9233" max="9233" width="9.1796875" style="1"/>
    <col min="9234" max="9234" width="10.1796875" style="1" bestFit="1" customWidth="1"/>
    <col min="9235" max="9245" width="9.1796875" style="1"/>
    <col min="9246" max="9247" width="3" style="1" bestFit="1" customWidth="1"/>
    <col min="9248" max="9248" width="4.54296875" style="1" bestFit="1" customWidth="1"/>
    <col min="9249" max="9249" width="8" style="1" customWidth="1"/>
    <col min="9250" max="9250" width="7.1796875" style="1" bestFit="1" customWidth="1"/>
    <col min="9251" max="9251" width="10.1796875" style="1" bestFit="1" customWidth="1"/>
    <col min="9252" max="9468" width="9.1796875" style="1"/>
    <col min="9469" max="9469" width="25.1796875" style="1" customWidth="1"/>
    <col min="9470" max="9470" width="10.1796875" style="1" bestFit="1" customWidth="1"/>
    <col min="9471" max="9471" width="14.7265625" style="1" customWidth="1"/>
    <col min="9472" max="9477" width="9.1796875" style="1"/>
    <col min="9478" max="9478" width="10.1796875" style="1" bestFit="1" customWidth="1"/>
    <col min="9479" max="9483" width="9.1796875" style="1"/>
    <col min="9484" max="9485" width="10.1796875" style="1" bestFit="1" customWidth="1"/>
    <col min="9486" max="9487" width="9.1796875" style="1"/>
    <col min="9488" max="9488" width="10.1796875" style="1" bestFit="1" customWidth="1"/>
    <col min="9489" max="9489" width="9.1796875" style="1"/>
    <col min="9490" max="9490" width="10.1796875" style="1" bestFit="1" customWidth="1"/>
    <col min="9491" max="9501" width="9.1796875" style="1"/>
    <col min="9502" max="9503" width="3" style="1" bestFit="1" customWidth="1"/>
    <col min="9504" max="9504" width="4.54296875" style="1" bestFit="1" customWidth="1"/>
    <col min="9505" max="9505" width="8" style="1" customWidth="1"/>
    <col min="9506" max="9506" width="7.1796875" style="1" bestFit="1" customWidth="1"/>
    <col min="9507" max="9507" width="10.1796875" style="1" bestFit="1" customWidth="1"/>
    <col min="9508" max="9724" width="9.1796875" style="1"/>
    <col min="9725" max="9725" width="25.1796875" style="1" customWidth="1"/>
    <col min="9726" max="9726" width="10.1796875" style="1" bestFit="1" customWidth="1"/>
    <col min="9727" max="9727" width="14.7265625" style="1" customWidth="1"/>
    <col min="9728" max="9733" width="9.1796875" style="1"/>
    <col min="9734" max="9734" width="10.1796875" style="1" bestFit="1" customWidth="1"/>
    <col min="9735" max="9739" width="9.1796875" style="1"/>
    <col min="9740" max="9741" width="10.1796875" style="1" bestFit="1" customWidth="1"/>
    <col min="9742" max="9743" width="9.1796875" style="1"/>
    <col min="9744" max="9744" width="10.1796875" style="1" bestFit="1" customWidth="1"/>
    <col min="9745" max="9745" width="9.1796875" style="1"/>
    <col min="9746" max="9746" width="10.1796875" style="1" bestFit="1" customWidth="1"/>
    <col min="9747" max="9757" width="9.1796875" style="1"/>
    <col min="9758" max="9759" width="3" style="1" bestFit="1" customWidth="1"/>
    <col min="9760" max="9760" width="4.54296875" style="1" bestFit="1" customWidth="1"/>
    <col min="9761" max="9761" width="8" style="1" customWidth="1"/>
    <col min="9762" max="9762" width="7.1796875" style="1" bestFit="1" customWidth="1"/>
    <col min="9763" max="9763" width="10.1796875" style="1" bestFit="1" customWidth="1"/>
    <col min="9764" max="9980" width="9.1796875" style="1"/>
    <col min="9981" max="9981" width="25.1796875" style="1" customWidth="1"/>
    <col min="9982" max="9982" width="10.1796875" style="1" bestFit="1" customWidth="1"/>
    <col min="9983" max="9983" width="14.7265625" style="1" customWidth="1"/>
    <col min="9984" max="9989" width="9.1796875" style="1"/>
    <col min="9990" max="9990" width="10.1796875" style="1" bestFit="1" customWidth="1"/>
    <col min="9991" max="9995" width="9.1796875" style="1"/>
    <col min="9996" max="9997" width="10.1796875" style="1" bestFit="1" customWidth="1"/>
    <col min="9998" max="9999" width="9.1796875" style="1"/>
    <col min="10000" max="10000" width="10.1796875" style="1" bestFit="1" customWidth="1"/>
    <col min="10001" max="10001" width="9.1796875" style="1"/>
    <col min="10002" max="10002" width="10.1796875" style="1" bestFit="1" customWidth="1"/>
    <col min="10003" max="10013" width="9.1796875" style="1"/>
    <col min="10014" max="10015" width="3" style="1" bestFit="1" customWidth="1"/>
    <col min="10016" max="10016" width="4.54296875" style="1" bestFit="1" customWidth="1"/>
    <col min="10017" max="10017" width="8" style="1" customWidth="1"/>
    <col min="10018" max="10018" width="7.1796875" style="1" bestFit="1" customWidth="1"/>
    <col min="10019" max="10019" width="10.1796875" style="1" bestFit="1" customWidth="1"/>
    <col min="10020" max="10236" width="9.1796875" style="1"/>
    <col min="10237" max="10237" width="25.1796875" style="1" customWidth="1"/>
    <col min="10238" max="10238" width="10.1796875" style="1" bestFit="1" customWidth="1"/>
    <col min="10239" max="10239" width="14.7265625" style="1" customWidth="1"/>
    <col min="10240" max="10245" width="9.1796875" style="1"/>
    <col min="10246" max="10246" width="10.1796875" style="1" bestFit="1" customWidth="1"/>
    <col min="10247" max="10251" width="9.1796875" style="1"/>
    <col min="10252" max="10253" width="10.1796875" style="1" bestFit="1" customWidth="1"/>
    <col min="10254" max="10255" width="9.1796875" style="1"/>
    <col min="10256" max="10256" width="10.1796875" style="1" bestFit="1" customWidth="1"/>
    <col min="10257" max="10257" width="9.1796875" style="1"/>
    <col min="10258" max="10258" width="10.1796875" style="1" bestFit="1" customWidth="1"/>
    <col min="10259" max="10269" width="9.1796875" style="1"/>
    <col min="10270" max="10271" width="3" style="1" bestFit="1" customWidth="1"/>
    <col min="10272" max="10272" width="4.54296875" style="1" bestFit="1" customWidth="1"/>
    <col min="10273" max="10273" width="8" style="1" customWidth="1"/>
    <col min="10274" max="10274" width="7.1796875" style="1" bestFit="1" customWidth="1"/>
    <col min="10275" max="10275" width="10.1796875" style="1" bestFit="1" customWidth="1"/>
    <col min="10276" max="10492" width="9.1796875" style="1"/>
    <col min="10493" max="10493" width="25.1796875" style="1" customWidth="1"/>
    <col min="10494" max="10494" width="10.1796875" style="1" bestFit="1" customWidth="1"/>
    <col min="10495" max="10495" width="14.7265625" style="1" customWidth="1"/>
    <col min="10496" max="10501" width="9.1796875" style="1"/>
    <col min="10502" max="10502" width="10.1796875" style="1" bestFit="1" customWidth="1"/>
    <col min="10503" max="10507" width="9.1796875" style="1"/>
    <col min="10508" max="10509" width="10.1796875" style="1" bestFit="1" customWidth="1"/>
    <col min="10510" max="10511" width="9.1796875" style="1"/>
    <col min="10512" max="10512" width="10.1796875" style="1" bestFit="1" customWidth="1"/>
    <col min="10513" max="10513" width="9.1796875" style="1"/>
    <col min="10514" max="10514" width="10.1796875" style="1" bestFit="1" customWidth="1"/>
    <col min="10515" max="10525" width="9.1796875" style="1"/>
    <col min="10526" max="10527" width="3" style="1" bestFit="1" customWidth="1"/>
    <col min="10528" max="10528" width="4.54296875" style="1" bestFit="1" customWidth="1"/>
    <col min="10529" max="10529" width="8" style="1" customWidth="1"/>
    <col min="10530" max="10530" width="7.1796875" style="1" bestFit="1" customWidth="1"/>
    <col min="10531" max="10531" width="10.1796875" style="1" bestFit="1" customWidth="1"/>
    <col min="10532" max="10748" width="9.1796875" style="1"/>
    <col min="10749" max="10749" width="25.1796875" style="1" customWidth="1"/>
    <col min="10750" max="10750" width="10.1796875" style="1" bestFit="1" customWidth="1"/>
    <col min="10751" max="10751" width="14.7265625" style="1" customWidth="1"/>
    <col min="10752" max="10757" width="9.1796875" style="1"/>
    <col min="10758" max="10758" width="10.1796875" style="1" bestFit="1" customWidth="1"/>
    <col min="10759" max="10763" width="9.1796875" style="1"/>
    <col min="10764" max="10765" width="10.1796875" style="1" bestFit="1" customWidth="1"/>
    <col min="10766" max="10767" width="9.1796875" style="1"/>
    <col min="10768" max="10768" width="10.1796875" style="1" bestFit="1" customWidth="1"/>
    <col min="10769" max="10769" width="9.1796875" style="1"/>
    <col min="10770" max="10770" width="10.1796875" style="1" bestFit="1" customWidth="1"/>
    <col min="10771" max="10781" width="9.1796875" style="1"/>
    <col min="10782" max="10783" width="3" style="1" bestFit="1" customWidth="1"/>
    <col min="10784" max="10784" width="4.54296875" style="1" bestFit="1" customWidth="1"/>
    <col min="10785" max="10785" width="8" style="1" customWidth="1"/>
    <col min="10786" max="10786" width="7.1796875" style="1" bestFit="1" customWidth="1"/>
    <col min="10787" max="10787" width="10.1796875" style="1" bestFit="1" customWidth="1"/>
    <col min="10788" max="11004" width="9.1796875" style="1"/>
    <col min="11005" max="11005" width="25.1796875" style="1" customWidth="1"/>
    <col min="11006" max="11006" width="10.1796875" style="1" bestFit="1" customWidth="1"/>
    <col min="11007" max="11007" width="14.7265625" style="1" customWidth="1"/>
    <col min="11008" max="11013" width="9.1796875" style="1"/>
    <col min="11014" max="11014" width="10.1796875" style="1" bestFit="1" customWidth="1"/>
    <col min="11015" max="11019" width="9.1796875" style="1"/>
    <col min="11020" max="11021" width="10.1796875" style="1" bestFit="1" customWidth="1"/>
    <col min="11022" max="11023" width="9.1796875" style="1"/>
    <col min="11024" max="11024" width="10.1796875" style="1" bestFit="1" customWidth="1"/>
    <col min="11025" max="11025" width="9.1796875" style="1"/>
    <col min="11026" max="11026" width="10.1796875" style="1" bestFit="1" customWidth="1"/>
    <col min="11027" max="11037" width="9.1796875" style="1"/>
    <col min="11038" max="11039" width="3" style="1" bestFit="1" customWidth="1"/>
    <col min="11040" max="11040" width="4.54296875" style="1" bestFit="1" customWidth="1"/>
    <col min="11041" max="11041" width="8" style="1" customWidth="1"/>
    <col min="11042" max="11042" width="7.1796875" style="1" bestFit="1" customWidth="1"/>
    <col min="11043" max="11043" width="10.1796875" style="1" bestFit="1" customWidth="1"/>
    <col min="11044" max="11260" width="9.1796875" style="1"/>
    <col min="11261" max="11261" width="25.1796875" style="1" customWidth="1"/>
    <col min="11262" max="11262" width="10.1796875" style="1" bestFit="1" customWidth="1"/>
    <col min="11263" max="11263" width="14.7265625" style="1" customWidth="1"/>
    <col min="11264" max="11269" width="9.1796875" style="1"/>
    <col min="11270" max="11270" width="10.1796875" style="1" bestFit="1" customWidth="1"/>
    <col min="11271" max="11275" width="9.1796875" style="1"/>
    <col min="11276" max="11277" width="10.1796875" style="1" bestFit="1" customWidth="1"/>
    <col min="11278" max="11279" width="9.1796875" style="1"/>
    <col min="11280" max="11280" width="10.1796875" style="1" bestFit="1" customWidth="1"/>
    <col min="11281" max="11281" width="9.1796875" style="1"/>
    <col min="11282" max="11282" width="10.1796875" style="1" bestFit="1" customWidth="1"/>
    <col min="11283" max="11293" width="9.1796875" style="1"/>
    <col min="11294" max="11295" width="3" style="1" bestFit="1" customWidth="1"/>
    <col min="11296" max="11296" width="4.54296875" style="1" bestFit="1" customWidth="1"/>
    <col min="11297" max="11297" width="8" style="1" customWidth="1"/>
    <col min="11298" max="11298" width="7.1796875" style="1" bestFit="1" customWidth="1"/>
    <col min="11299" max="11299" width="10.1796875" style="1" bestFit="1" customWidth="1"/>
    <col min="11300" max="11516" width="9.1796875" style="1"/>
    <col min="11517" max="11517" width="25.1796875" style="1" customWidth="1"/>
    <col min="11518" max="11518" width="10.1796875" style="1" bestFit="1" customWidth="1"/>
    <col min="11519" max="11519" width="14.7265625" style="1" customWidth="1"/>
    <col min="11520" max="11525" width="9.1796875" style="1"/>
    <col min="11526" max="11526" width="10.1796875" style="1" bestFit="1" customWidth="1"/>
    <col min="11527" max="11531" width="9.1796875" style="1"/>
    <col min="11532" max="11533" width="10.1796875" style="1" bestFit="1" customWidth="1"/>
    <col min="11534" max="11535" width="9.1796875" style="1"/>
    <col min="11536" max="11536" width="10.1796875" style="1" bestFit="1" customWidth="1"/>
    <col min="11537" max="11537" width="9.1796875" style="1"/>
    <col min="11538" max="11538" width="10.1796875" style="1" bestFit="1" customWidth="1"/>
    <col min="11539" max="11549" width="9.1796875" style="1"/>
    <col min="11550" max="11551" width="3" style="1" bestFit="1" customWidth="1"/>
    <col min="11552" max="11552" width="4.54296875" style="1" bestFit="1" customWidth="1"/>
    <col min="11553" max="11553" width="8" style="1" customWidth="1"/>
    <col min="11554" max="11554" width="7.1796875" style="1" bestFit="1" customWidth="1"/>
    <col min="11555" max="11555" width="10.1796875" style="1" bestFit="1" customWidth="1"/>
    <col min="11556" max="11772" width="9.1796875" style="1"/>
    <col min="11773" max="11773" width="25.1796875" style="1" customWidth="1"/>
    <col min="11774" max="11774" width="10.1796875" style="1" bestFit="1" customWidth="1"/>
    <col min="11775" max="11775" width="14.7265625" style="1" customWidth="1"/>
    <col min="11776" max="11781" width="9.1796875" style="1"/>
    <col min="11782" max="11782" width="10.1796875" style="1" bestFit="1" customWidth="1"/>
    <col min="11783" max="11787" width="9.1796875" style="1"/>
    <col min="11788" max="11789" width="10.1796875" style="1" bestFit="1" customWidth="1"/>
    <col min="11790" max="11791" width="9.1796875" style="1"/>
    <col min="11792" max="11792" width="10.1796875" style="1" bestFit="1" customWidth="1"/>
    <col min="11793" max="11793" width="9.1796875" style="1"/>
    <col min="11794" max="11794" width="10.1796875" style="1" bestFit="1" customWidth="1"/>
    <col min="11795" max="11805" width="9.1796875" style="1"/>
    <col min="11806" max="11807" width="3" style="1" bestFit="1" customWidth="1"/>
    <col min="11808" max="11808" width="4.54296875" style="1" bestFit="1" customWidth="1"/>
    <col min="11809" max="11809" width="8" style="1" customWidth="1"/>
    <col min="11810" max="11810" width="7.1796875" style="1" bestFit="1" customWidth="1"/>
    <col min="11811" max="11811" width="10.1796875" style="1" bestFit="1" customWidth="1"/>
    <col min="11812" max="12028" width="9.1796875" style="1"/>
    <col min="12029" max="12029" width="25.1796875" style="1" customWidth="1"/>
    <col min="12030" max="12030" width="10.1796875" style="1" bestFit="1" customWidth="1"/>
    <col min="12031" max="12031" width="14.7265625" style="1" customWidth="1"/>
    <col min="12032" max="12037" width="9.1796875" style="1"/>
    <col min="12038" max="12038" width="10.1796875" style="1" bestFit="1" customWidth="1"/>
    <col min="12039" max="12043" width="9.1796875" style="1"/>
    <col min="12044" max="12045" width="10.1796875" style="1" bestFit="1" customWidth="1"/>
    <col min="12046" max="12047" width="9.1796875" style="1"/>
    <col min="12048" max="12048" width="10.1796875" style="1" bestFit="1" customWidth="1"/>
    <col min="12049" max="12049" width="9.1796875" style="1"/>
    <col min="12050" max="12050" width="10.1796875" style="1" bestFit="1" customWidth="1"/>
    <col min="12051" max="12061" width="9.1796875" style="1"/>
    <col min="12062" max="12063" width="3" style="1" bestFit="1" customWidth="1"/>
    <col min="12064" max="12064" width="4.54296875" style="1" bestFit="1" customWidth="1"/>
    <col min="12065" max="12065" width="8" style="1" customWidth="1"/>
    <col min="12066" max="12066" width="7.1796875" style="1" bestFit="1" customWidth="1"/>
    <col min="12067" max="12067" width="10.1796875" style="1" bestFit="1" customWidth="1"/>
    <col min="12068" max="12284" width="9.1796875" style="1"/>
    <col min="12285" max="12285" width="25.1796875" style="1" customWidth="1"/>
    <col min="12286" max="12286" width="10.1796875" style="1" bestFit="1" customWidth="1"/>
    <col min="12287" max="12287" width="14.7265625" style="1" customWidth="1"/>
    <col min="12288" max="12293" width="9.1796875" style="1"/>
    <col min="12294" max="12294" width="10.1796875" style="1" bestFit="1" customWidth="1"/>
    <col min="12295" max="12299" width="9.1796875" style="1"/>
    <col min="12300" max="12301" width="10.1796875" style="1" bestFit="1" customWidth="1"/>
    <col min="12302" max="12303" width="9.1796875" style="1"/>
    <col min="12304" max="12304" width="10.1796875" style="1" bestFit="1" customWidth="1"/>
    <col min="12305" max="12305" width="9.1796875" style="1"/>
    <col min="12306" max="12306" width="10.1796875" style="1" bestFit="1" customWidth="1"/>
    <col min="12307" max="12317" width="9.1796875" style="1"/>
    <col min="12318" max="12319" width="3" style="1" bestFit="1" customWidth="1"/>
    <col min="12320" max="12320" width="4.54296875" style="1" bestFit="1" customWidth="1"/>
    <col min="12321" max="12321" width="8" style="1" customWidth="1"/>
    <col min="12322" max="12322" width="7.1796875" style="1" bestFit="1" customWidth="1"/>
    <col min="12323" max="12323" width="10.1796875" style="1" bestFit="1" customWidth="1"/>
    <col min="12324" max="12540" width="9.1796875" style="1"/>
    <col min="12541" max="12541" width="25.1796875" style="1" customWidth="1"/>
    <col min="12542" max="12542" width="10.1796875" style="1" bestFit="1" customWidth="1"/>
    <col min="12543" max="12543" width="14.7265625" style="1" customWidth="1"/>
    <col min="12544" max="12549" width="9.1796875" style="1"/>
    <col min="12550" max="12550" width="10.1796875" style="1" bestFit="1" customWidth="1"/>
    <col min="12551" max="12555" width="9.1796875" style="1"/>
    <col min="12556" max="12557" width="10.1796875" style="1" bestFit="1" customWidth="1"/>
    <col min="12558" max="12559" width="9.1796875" style="1"/>
    <col min="12560" max="12560" width="10.1796875" style="1" bestFit="1" customWidth="1"/>
    <col min="12561" max="12561" width="9.1796875" style="1"/>
    <col min="12562" max="12562" width="10.1796875" style="1" bestFit="1" customWidth="1"/>
    <col min="12563" max="12573" width="9.1796875" style="1"/>
    <col min="12574" max="12575" width="3" style="1" bestFit="1" customWidth="1"/>
    <col min="12576" max="12576" width="4.54296875" style="1" bestFit="1" customWidth="1"/>
    <col min="12577" max="12577" width="8" style="1" customWidth="1"/>
    <col min="12578" max="12578" width="7.1796875" style="1" bestFit="1" customWidth="1"/>
    <col min="12579" max="12579" width="10.1796875" style="1" bestFit="1" customWidth="1"/>
    <col min="12580" max="12796" width="9.1796875" style="1"/>
    <col min="12797" max="12797" width="25.1796875" style="1" customWidth="1"/>
    <col min="12798" max="12798" width="10.1796875" style="1" bestFit="1" customWidth="1"/>
    <col min="12799" max="12799" width="14.7265625" style="1" customWidth="1"/>
    <col min="12800" max="12805" width="9.1796875" style="1"/>
    <col min="12806" max="12806" width="10.1796875" style="1" bestFit="1" customWidth="1"/>
    <col min="12807" max="12811" width="9.1796875" style="1"/>
    <col min="12812" max="12813" width="10.1796875" style="1" bestFit="1" customWidth="1"/>
    <col min="12814" max="12815" width="9.1796875" style="1"/>
    <col min="12816" max="12816" width="10.1796875" style="1" bestFit="1" customWidth="1"/>
    <col min="12817" max="12817" width="9.1796875" style="1"/>
    <col min="12818" max="12818" width="10.1796875" style="1" bestFit="1" customWidth="1"/>
    <col min="12819" max="12829" width="9.1796875" style="1"/>
    <col min="12830" max="12831" width="3" style="1" bestFit="1" customWidth="1"/>
    <col min="12832" max="12832" width="4.54296875" style="1" bestFit="1" customWidth="1"/>
    <col min="12833" max="12833" width="8" style="1" customWidth="1"/>
    <col min="12834" max="12834" width="7.1796875" style="1" bestFit="1" customWidth="1"/>
    <col min="12835" max="12835" width="10.1796875" style="1" bestFit="1" customWidth="1"/>
    <col min="12836" max="13052" width="9.1796875" style="1"/>
    <col min="13053" max="13053" width="25.1796875" style="1" customWidth="1"/>
    <col min="13054" max="13054" width="10.1796875" style="1" bestFit="1" customWidth="1"/>
    <col min="13055" max="13055" width="14.7265625" style="1" customWidth="1"/>
    <col min="13056" max="13061" width="9.1796875" style="1"/>
    <col min="13062" max="13062" width="10.1796875" style="1" bestFit="1" customWidth="1"/>
    <col min="13063" max="13067" width="9.1796875" style="1"/>
    <col min="13068" max="13069" width="10.1796875" style="1" bestFit="1" customWidth="1"/>
    <col min="13070" max="13071" width="9.1796875" style="1"/>
    <col min="13072" max="13072" width="10.1796875" style="1" bestFit="1" customWidth="1"/>
    <col min="13073" max="13073" width="9.1796875" style="1"/>
    <col min="13074" max="13074" width="10.1796875" style="1" bestFit="1" customWidth="1"/>
    <col min="13075" max="13085" width="9.1796875" style="1"/>
    <col min="13086" max="13087" width="3" style="1" bestFit="1" customWidth="1"/>
    <col min="13088" max="13088" width="4.54296875" style="1" bestFit="1" customWidth="1"/>
    <col min="13089" max="13089" width="8" style="1" customWidth="1"/>
    <col min="13090" max="13090" width="7.1796875" style="1" bestFit="1" customWidth="1"/>
    <col min="13091" max="13091" width="10.1796875" style="1" bestFit="1" customWidth="1"/>
    <col min="13092" max="13308" width="9.1796875" style="1"/>
    <col min="13309" max="13309" width="25.1796875" style="1" customWidth="1"/>
    <col min="13310" max="13310" width="10.1796875" style="1" bestFit="1" customWidth="1"/>
    <col min="13311" max="13311" width="14.7265625" style="1" customWidth="1"/>
    <col min="13312" max="13317" width="9.1796875" style="1"/>
    <col min="13318" max="13318" width="10.1796875" style="1" bestFit="1" customWidth="1"/>
    <col min="13319" max="13323" width="9.1796875" style="1"/>
    <col min="13324" max="13325" width="10.1796875" style="1" bestFit="1" customWidth="1"/>
    <col min="13326" max="13327" width="9.1796875" style="1"/>
    <col min="13328" max="13328" width="10.1796875" style="1" bestFit="1" customWidth="1"/>
    <col min="13329" max="13329" width="9.1796875" style="1"/>
    <col min="13330" max="13330" width="10.1796875" style="1" bestFit="1" customWidth="1"/>
    <col min="13331" max="13341" width="9.1796875" style="1"/>
    <col min="13342" max="13343" width="3" style="1" bestFit="1" customWidth="1"/>
    <col min="13344" max="13344" width="4.54296875" style="1" bestFit="1" customWidth="1"/>
    <col min="13345" max="13345" width="8" style="1" customWidth="1"/>
    <col min="13346" max="13346" width="7.1796875" style="1" bestFit="1" customWidth="1"/>
    <col min="13347" max="13347" width="10.1796875" style="1" bestFit="1" customWidth="1"/>
    <col min="13348" max="13564" width="9.1796875" style="1"/>
    <col min="13565" max="13565" width="25.1796875" style="1" customWidth="1"/>
    <col min="13566" max="13566" width="10.1796875" style="1" bestFit="1" customWidth="1"/>
    <col min="13567" max="13567" width="14.7265625" style="1" customWidth="1"/>
    <col min="13568" max="13573" width="9.1796875" style="1"/>
    <col min="13574" max="13574" width="10.1796875" style="1" bestFit="1" customWidth="1"/>
    <col min="13575" max="13579" width="9.1796875" style="1"/>
    <col min="13580" max="13581" width="10.1796875" style="1" bestFit="1" customWidth="1"/>
    <col min="13582" max="13583" width="9.1796875" style="1"/>
    <col min="13584" max="13584" width="10.1796875" style="1" bestFit="1" customWidth="1"/>
    <col min="13585" max="13585" width="9.1796875" style="1"/>
    <col min="13586" max="13586" width="10.1796875" style="1" bestFit="1" customWidth="1"/>
    <col min="13587" max="13597" width="9.1796875" style="1"/>
    <col min="13598" max="13599" width="3" style="1" bestFit="1" customWidth="1"/>
    <col min="13600" max="13600" width="4.54296875" style="1" bestFit="1" customWidth="1"/>
    <col min="13601" max="13601" width="8" style="1" customWidth="1"/>
    <col min="13602" max="13602" width="7.1796875" style="1" bestFit="1" customWidth="1"/>
    <col min="13603" max="13603" width="10.1796875" style="1" bestFit="1" customWidth="1"/>
    <col min="13604" max="13820" width="9.1796875" style="1"/>
    <col min="13821" max="13821" width="25.1796875" style="1" customWidth="1"/>
    <col min="13822" max="13822" width="10.1796875" style="1" bestFit="1" customWidth="1"/>
    <col min="13823" max="13823" width="14.7265625" style="1" customWidth="1"/>
    <col min="13824" max="13829" width="9.1796875" style="1"/>
    <col min="13830" max="13830" width="10.1796875" style="1" bestFit="1" customWidth="1"/>
    <col min="13831" max="13835" width="9.1796875" style="1"/>
    <col min="13836" max="13837" width="10.1796875" style="1" bestFit="1" customWidth="1"/>
    <col min="13838" max="13839" width="9.1796875" style="1"/>
    <col min="13840" max="13840" width="10.1796875" style="1" bestFit="1" customWidth="1"/>
    <col min="13841" max="13841" width="9.1796875" style="1"/>
    <col min="13842" max="13842" width="10.1796875" style="1" bestFit="1" customWidth="1"/>
    <col min="13843" max="13853" width="9.1796875" style="1"/>
    <col min="13854" max="13855" width="3" style="1" bestFit="1" customWidth="1"/>
    <col min="13856" max="13856" width="4.54296875" style="1" bestFit="1" customWidth="1"/>
    <col min="13857" max="13857" width="8" style="1" customWidth="1"/>
    <col min="13858" max="13858" width="7.1796875" style="1" bestFit="1" customWidth="1"/>
    <col min="13859" max="13859" width="10.1796875" style="1" bestFit="1" customWidth="1"/>
    <col min="13860" max="14076" width="9.1796875" style="1"/>
    <col min="14077" max="14077" width="25.1796875" style="1" customWidth="1"/>
    <col min="14078" max="14078" width="10.1796875" style="1" bestFit="1" customWidth="1"/>
    <col min="14079" max="14079" width="14.7265625" style="1" customWidth="1"/>
    <col min="14080" max="14085" width="9.1796875" style="1"/>
    <col min="14086" max="14086" width="10.1796875" style="1" bestFit="1" customWidth="1"/>
    <col min="14087" max="14091" width="9.1796875" style="1"/>
    <col min="14092" max="14093" width="10.1796875" style="1" bestFit="1" customWidth="1"/>
    <col min="14094" max="14095" width="9.1796875" style="1"/>
    <col min="14096" max="14096" width="10.1796875" style="1" bestFit="1" customWidth="1"/>
    <col min="14097" max="14097" width="9.1796875" style="1"/>
    <col min="14098" max="14098" width="10.1796875" style="1" bestFit="1" customWidth="1"/>
    <col min="14099" max="14109" width="9.1796875" style="1"/>
    <col min="14110" max="14111" width="3" style="1" bestFit="1" customWidth="1"/>
    <col min="14112" max="14112" width="4.54296875" style="1" bestFit="1" customWidth="1"/>
    <col min="14113" max="14113" width="8" style="1" customWidth="1"/>
    <col min="14114" max="14114" width="7.1796875" style="1" bestFit="1" customWidth="1"/>
    <col min="14115" max="14115" width="10.1796875" style="1" bestFit="1" customWidth="1"/>
    <col min="14116" max="14332" width="9.1796875" style="1"/>
    <col min="14333" max="14333" width="25.1796875" style="1" customWidth="1"/>
    <col min="14334" max="14334" width="10.1796875" style="1" bestFit="1" customWidth="1"/>
    <col min="14335" max="14335" width="14.7265625" style="1" customWidth="1"/>
    <col min="14336" max="14341" width="9.1796875" style="1"/>
    <col min="14342" max="14342" width="10.1796875" style="1" bestFit="1" customWidth="1"/>
    <col min="14343" max="14347" width="9.1796875" style="1"/>
    <col min="14348" max="14349" width="10.1796875" style="1" bestFit="1" customWidth="1"/>
    <col min="14350" max="14351" width="9.1796875" style="1"/>
    <col min="14352" max="14352" width="10.1796875" style="1" bestFit="1" customWidth="1"/>
    <col min="14353" max="14353" width="9.1796875" style="1"/>
    <col min="14354" max="14354" width="10.1796875" style="1" bestFit="1" customWidth="1"/>
    <col min="14355" max="14365" width="9.1796875" style="1"/>
    <col min="14366" max="14367" width="3" style="1" bestFit="1" customWidth="1"/>
    <col min="14368" max="14368" width="4.54296875" style="1" bestFit="1" customWidth="1"/>
    <col min="14369" max="14369" width="8" style="1" customWidth="1"/>
    <col min="14370" max="14370" width="7.1796875" style="1" bestFit="1" customWidth="1"/>
    <col min="14371" max="14371" width="10.1796875" style="1" bestFit="1" customWidth="1"/>
    <col min="14372" max="14588" width="9.1796875" style="1"/>
    <col min="14589" max="14589" width="25.1796875" style="1" customWidth="1"/>
    <col min="14590" max="14590" width="10.1796875" style="1" bestFit="1" customWidth="1"/>
    <col min="14591" max="14591" width="14.7265625" style="1" customWidth="1"/>
    <col min="14592" max="14597" width="9.1796875" style="1"/>
    <col min="14598" max="14598" width="10.1796875" style="1" bestFit="1" customWidth="1"/>
    <col min="14599" max="14603" width="9.1796875" style="1"/>
    <col min="14604" max="14605" width="10.1796875" style="1" bestFit="1" customWidth="1"/>
    <col min="14606" max="14607" width="9.1796875" style="1"/>
    <col min="14608" max="14608" width="10.1796875" style="1" bestFit="1" customWidth="1"/>
    <col min="14609" max="14609" width="9.1796875" style="1"/>
    <col min="14610" max="14610" width="10.1796875" style="1" bestFit="1" customWidth="1"/>
    <col min="14611" max="14621" width="9.1796875" style="1"/>
    <col min="14622" max="14623" width="3" style="1" bestFit="1" customWidth="1"/>
    <col min="14624" max="14624" width="4.54296875" style="1" bestFit="1" customWidth="1"/>
    <col min="14625" max="14625" width="8" style="1" customWidth="1"/>
    <col min="14626" max="14626" width="7.1796875" style="1" bestFit="1" customWidth="1"/>
    <col min="14627" max="14627" width="10.1796875" style="1" bestFit="1" customWidth="1"/>
    <col min="14628" max="14844" width="9.1796875" style="1"/>
    <col min="14845" max="14845" width="25.1796875" style="1" customWidth="1"/>
    <col min="14846" max="14846" width="10.1796875" style="1" bestFit="1" customWidth="1"/>
    <col min="14847" max="14847" width="14.7265625" style="1" customWidth="1"/>
    <col min="14848" max="14853" width="9.1796875" style="1"/>
    <col min="14854" max="14854" width="10.1796875" style="1" bestFit="1" customWidth="1"/>
    <col min="14855" max="14859" width="9.1796875" style="1"/>
    <col min="14860" max="14861" width="10.1796875" style="1" bestFit="1" customWidth="1"/>
    <col min="14862" max="14863" width="9.1796875" style="1"/>
    <col min="14864" max="14864" width="10.1796875" style="1" bestFit="1" customWidth="1"/>
    <col min="14865" max="14865" width="9.1796875" style="1"/>
    <col min="14866" max="14866" width="10.1796875" style="1" bestFit="1" customWidth="1"/>
    <col min="14867" max="14877" width="9.1796875" style="1"/>
    <col min="14878" max="14879" width="3" style="1" bestFit="1" customWidth="1"/>
    <col min="14880" max="14880" width="4.54296875" style="1" bestFit="1" customWidth="1"/>
    <col min="14881" max="14881" width="8" style="1" customWidth="1"/>
    <col min="14882" max="14882" width="7.1796875" style="1" bestFit="1" customWidth="1"/>
    <col min="14883" max="14883" width="10.1796875" style="1" bestFit="1" customWidth="1"/>
    <col min="14884" max="15100" width="9.1796875" style="1"/>
    <col min="15101" max="15101" width="25.1796875" style="1" customWidth="1"/>
    <col min="15102" max="15102" width="10.1796875" style="1" bestFit="1" customWidth="1"/>
    <col min="15103" max="15103" width="14.7265625" style="1" customWidth="1"/>
    <col min="15104" max="15109" width="9.1796875" style="1"/>
    <col min="15110" max="15110" width="10.1796875" style="1" bestFit="1" customWidth="1"/>
    <col min="15111" max="15115" width="9.1796875" style="1"/>
    <col min="15116" max="15117" width="10.1796875" style="1" bestFit="1" customWidth="1"/>
    <col min="15118" max="15119" width="9.1796875" style="1"/>
    <col min="15120" max="15120" width="10.1796875" style="1" bestFit="1" customWidth="1"/>
    <col min="15121" max="15121" width="9.1796875" style="1"/>
    <col min="15122" max="15122" width="10.1796875" style="1" bestFit="1" customWidth="1"/>
    <col min="15123" max="15133" width="9.1796875" style="1"/>
    <col min="15134" max="15135" width="3" style="1" bestFit="1" customWidth="1"/>
    <col min="15136" max="15136" width="4.54296875" style="1" bestFit="1" customWidth="1"/>
    <col min="15137" max="15137" width="8" style="1" customWidth="1"/>
    <col min="15138" max="15138" width="7.1796875" style="1" bestFit="1" customWidth="1"/>
    <col min="15139" max="15139" width="10.1796875" style="1" bestFit="1" customWidth="1"/>
    <col min="15140" max="15356" width="9.1796875" style="1"/>
    <col min="15357" max="15357" width="25.1796875" style="1" customWidth="1"/>
    <col min="15358" max="15358" width="10.1796875" style="1" bestFit="1" customWidth="1"/>
    <col min="15359" max="15359" width="14.7265625" style="1" customWidth="1"/>
    <col min="15360" max="15365" width="9.1796875" style="1"/>
    <col min="15366" max="15366" width="10.1796875" style="1" bestFit="1" customWidth="1"/>
    <col min="15367" max="15371" width="9.1796875" style="1"/>
    <col min="15372" max="15373" width="10.1796875" style="1" bestFit="1" customWidth="1"/>
    <col min="15374" max="15375" width="9.1796875" style="1"/>
    <col min="15376" max="15376" width="10.1796875" style="1" bestFit="1" customWidth="1"/>
    <col min="15377" max="15377" width="9.1796875" style="1"/>
    <col min="15378" max="15378" width="10.1796875" style="1" bestFit="1" customWidth="1"/>
    <col min="15379" max="15389" width="9.1796875" style="1"/>
    <col min="15390" max="15391" width="3" style="1" bestFit="1" customWidth="1"/>
    <col min="15392" max="15392" width="4.54296875" style="1" bestFit="1" customWidth="1"/>
    <col min="15393" max="15393" width="8" style="1" customWidth="1"/>
    <col min="15394" max="15394" width="7.1796875" style="1" bestFit="1" customWidth="1"/>
    <col min="15395" max="15395" width="10.1796875" style="1" bestFit="1" customWidth="1"/>
    <col min="15396" max="15612" width="9.1796875" style="1"/>
    <col min="15613" max="15613" width="25.1796875" style="1" customWidth="1"/>
    <col min="15614" max="15614" width="10.1796875" style="1" bestFit="1" customWidth="1"/>
    <col min="15615" max="15615" width="14.7265625" style="1" customWidth="1"/>
    <col min="15616" max="15621" width="9.1796875" style="1"/>
    <col min="15622" max="15622" width="10.1796875" style="1" bestFit="1" customWidth="1"/>
    <col min="15623" max="15627" width="9.1796875" style="1"/>
    <col min="15628" max="15629" width="10.1796875" style="1" bestFit="1" customWidth="1"/>
    <col min="15630" max="15631" width="9.1796875" style="1"/>
    <col min="15632" max="15632" width="10.1796875" style="1" bestFit="1" customWidth="1"/>
    <col min="15633" max="15633" width="9.1796875" style="1"/>
    <col min="15634" max="15634" width="10.1796875" style="1" bestFit="1" customWidth="1"/>
    <col min="15635" max="15645" width="9.1796875" style="1"/>
    <col min="15646" max="15647" width="3" style="1" bestFit="1" customWidth="1"/>
    <col min="15648" max="15648" width="4.54296875" style="1" bestFit="1" customWidth="1"/>
    <col min="15649" max="15649" width="8" style="1" customWidth="1"/>
    <col min="15650" max="15650" width="7.1796875" style="1" bestFit="1" customWidth="1"/>
    <col min="15651" max="15651" width="10.1796875" style="1" bestFit="1" customWidth="1"/>
    <col min="15652" max="15868" width="9.1796875" style="1"/>
    <col min="15869" max="15869" width="25.1796875" style="1" customWidth="1"/>
    <col min="15870" max="15870" width="10.1796875" style="1" bestFit="1" customWidth="1"/>
    <col min="15871" max="15871" width="14.7265625" style="1" customWidth="1"/>
    <col min="15872" max="15877" width="9.1796875" style="1"/>
    <col min="15878" max="15878" width="10.1796875" style="1" bestFit="1" customWidth="1"/>
    <col min="15879" max="15883" width="9.1796875" style="1"/>
    <col min="15884" max="15885" width="10.1796875" style="1" bestFit="1" customWidth="1"/>
    <col min="15886" max="15887" width="9.1796875" style="1"/>
    <col min="15888" max="15888" width="10.1796875" style="1" bestFit="1" customWidth="1"/>
    <col min="15889" max="15889" width="9.1796875" style="1"/>
    <col min="15890" max="15890" width="10.1796875" style="1" bestFit="1" customWidth="1"/>
    <col min="15891" max="15901" width="9.1796875" style="1"/>
    <col min="15902" max="15903" width="3" style="1" bestFit="1" customWidth="1"/>
    <col min="15904" max="15904" width="4.54296875" style="1" bestFit="1" customWidth="1"/>
    <col min="15905" max="15905" width="8" style="1" customWidth="1"/>
    <col min="15906" max="15906" width="7.1796875" style="1" bestFit="1" customWidth="1"/>
    <col min="15907" max="15907" width="10.1796875" style="1" bestFit="1" customWidth="1"/>
    <col min="15908" max="16124" width="9.1796875" style="1"/>
    <col min="16125" max="16125" width="25.1796875" style="1" customWidth="1"/>
    <col min="16126" max="16126" width="10.1796875" style="1" bestFit="1" customWidth="1"/>
    <col min="16127" max="16127" width="14.7265625" style="1" customWidth="1"/>
    <col min="16128" max="16133" width="9.1796875" style="1"/>
    <col min="16134" max="16134" width="10.1796875" style="1" bestFit="1" customWidth="1"/>
    <col min="16135" max="16139" width="9.1796875" style="1"/>
    <col min="16140" max="16141" width="10.1796875" style="1" bestFit="1" customWidth="1"/>
    <col min="16142" max="16143" width="9.1796875" style="1"/>
    <col min="16144" max="16144" width="10.1796875" style="1" bestFit="1" customWidth="1"/>
    <col min="16145" max="16145" width="9.1796875" style="1"/>
    <col min="16146" max="16146" width="10.1796875" style="1" bestFit="1" customWidth="1"/>
    <col min="16147" max="16157" width="9.1796875" style="1"/>
    <col min="16158" max="16159" width="3" style="1" bestFit="1" customWidth="1"/>
    <col min="16160" max="16160" width="4.54296875" style="1" bestFit="1" customWidth="1"/>
    <col min="16161" max="16161" width="8" style="1" customWidth="1"/>
    <col min="16162" max="16162" width="7.1796875" style="1" bestFit="1" customWidth="1"/>
    <col min="16163" max="16163" width="10.1796875" style="1" bestFit="1" customWidth="1"/>
    <col min="16164" max="16384" width="9.1796875" style="1"/>
  </cols>
  <sheetData>
    <row r="1" spans="1:38">
      <c r="B1" s="17" t="s">
        <v>79</v>
      </c>
      <c r="G1" s="17" t="s">
        <v>80</v>
      </c>
    </row>
    <row r="2" spans="1:38" ht="13">
      <c r="A2" s="2"/>
      <c r="B2" s="46" t="s">
        <v>76</v>
      </c>
      <c r="E2" s="46" t="s">
        <v>55</v>
      </c>
      <c r="G2" s="17" t="s">
        <v>75</v>
      </c>
      <c r="H2" s="52" t="s">
        <v>56</v>
      </c>
      <c r="I2" s="52" t="s">
        <v>57</v>
      </c>
      <c r="J2" s="56" t="s">
        <v>87</v>
      </c>
      <c r="K2" s="1" t="s">
        <v>77</v>
      </c>
      <c r="L2" s="2"/>
    </row>
    <row r="3" spans="1:38" ht="13">
      <c r="A3" s="57" t="s">
        <v>63</v>
      </c>
      <c r="B3" s="1" t="s">
        <v>12</v>
      </c>
      <c r="C3" s="1" t="s">
        <v>24</v>
      </c>
      <c r="E3" s="1" t="s">
        <v>12</v>
      </c>
      <c r="F3" s="1" t="s">
        <v>24</v>
      </c>
      <c r="G3" s="57" t="s">
        <v>59</v>
      </c>
    </row>
    <row r="4" spans="1:38">
      <c r="A4" s="47">
        <v>1973</v>
      </c>
      <c r="B4" s="48">
        <v>1015</v>
      </c>
      <c r="C4" s="48">
        <v>1002</v>
      </c>
      <c r="E4" s="48">
        <v>8979</v>
      </c>
      <c r="F4" s="48">
        <v>9267</v>
      </c>
    </row>
    <row r="5" spans="1:38">
      <c r="A5" s="47">
        <f>A4+1</f>
        <v>1974</v>
      </c>
      <c r="B5" s="48">
        <v>889</v>
      </c>
      <c r="C5" s="48">
        <v>817</v>
      </c>
      <c r="E5" s="48">
        <v>8544</v>
      </c>
      <c r="F5" s="48">
        <v>7827</v>
      </c>
      <c r="AH5" s="1" t="s">
        <v>7</v>
      </c>
    </row>
    <row r="6" spans="1:38">
      <c r="A6" s="47">
        <f t="shared" ref="A6:A57" si="0">A5+1</f>
        <v>1975</v>
      </c>
      <c r="B6" s="48">
        <v>814</v>
      </c>
      <c r="C6" s="48">
        <v>845</v>
      </c>
      <c r="E6" s="48">
        <v>7537</v>
      </c>
      <c r="F6" s="48">
        <v>7668</v>
      </c>
      <c r="G6" s="3"/>
      <c r="L6" s="3"/>
      <c r="M6" s="3"/>
      <c r="N6" s="4"/>
      <c r="O6" s="4"/>
      <c r="P6" s="4"/>
      <c r="R6" s="5"/>
      <c r="AD6" s="1">
        <v>1</v>
      </c>
      <c r="AE6" s="1">
        <v>4</v>
      </c>
      <c r="AF6" s="1" t="s">
        <v>8</v>
      </c>
      <c r="AG6" s="1">
        <v>17</v>
      </c>
      <c r="AH6" s="1" t="s">
        <v>9</v>
      </c>
      <c r="AI6" s="3">
        <f>DATE(AG6+100,AE6,AD6)</f>
        <v>42826</v>
      </c>
      <c r="AK6" s="1" t="s">
        <v>26</v>
      </c>
      <c r="AL6" s="1">
        <v>1</v>
      </c>
    </row>
    <row r="7" spans="1:38">
      <c r="A7" s="47">
        <f t="shared" si="0"/>
        <v>1976</v>
      </c>
      <c r="B7" s="48">
        <v>884</v>
      </c>
      <c r="C7" s="48">
        <v>886</v>
      </c>
      <c r="E7" s="48">
        <v>7947</v>
      </c>
      <c r="F7" s="48">
        <v>8169</v>
      </c>
      <c r="G7" s="3"/>
      <c r="L7" s="3"/>
      <c r="M7" s="3"/>
      <c r="N7" s="4"/>
      <c r="O7" s="4"/>
      <c r="P7" s="4"/>
      <c r="R7" s="5"/>
      <c r="AD7" s="1">
        <f>AD6</f>
        <v>1</v>
      </c>
      <c r="AE7" s="1">
        <v>5</v>
      </c>
      <c r="AF7" s="1" t="s">
        <v>10</v>
      </c>
      <c r="AG7" s="1">
        <v>17</v>
      </c>
      <c r="AH7" s="1" t="s">
        <v>11</v>
      </c>
      <c r="AI7" s="3">
        <f t="shared" ref="AI7:AI56" si="1">DATE(AG7+100,AE7,AD7)</f>
        <v>42856</v>
      </c>
      <c r="AK7" s="1" t="s">
        <v>28</v>
      </c>
      <c r="AL7" s="1">
        <v>2</v>
      </c>
    </row>
    <row r="8" spans="1:38">
      <c r="A8" s="47">
        <f t="shared" si="0"/>
        <v>1977</v>
      </c>
      <c r="B8" s="48">
        <v>828</v>
      </c>
      <c r="C8" s="48">
        <v>821</v>
      </c>
      <c r="E8" s="48">
        <v>7736</v>
      </c>
      <c r="F8" s="48">
        <v>7733</v>
      </c>
      <c r="G8" s="3"/>
      <c r="L8" s="3"/>
      <c r="M8" s="3"/>
      <c r="N8" s="4"/>
      <c r="O8" s="4"/>
      <c r="P8" s="4"/>
      <c r="R8" s="5"/>
      <c r="AD8" s="1">
        <v>1</v>
      </c>
      <c r="AE8" s="1">
        <v>6</v>
      </c>
      <c r="AF8" s="1" t="s">
        <v>12</v>
      </c>
      <c r="AG8" s="1">
        <v>17</v>
      </c>
      <c r="AH8" s="1" t="s">
        <v>13</v>
      </c>
      <c r="AI8" s="3">
        <f t="shared" si="1"/>
        <v>42887</v>
      </c>
      <c r="AK8" s="1" t="s">
        <v>30</v>
      </c>
      <c r="AL8" s="1">
        <v>3</v>
      </c>
    </row>
    <row r="9" spans="1:38">
      <c r="A9" s="47">
        <f t="shared" si="0"/>
        <v>1978</v>
      </c>
      <c r="B9" s="48">
        <v>845</v>
      </c>
      <c r="C9" s="48">
        <v>869</v>
      </c>
      <c r="E9" s="48">
        <v>7728</v>
      </c>
      <c r="F9" s="48">
        <v>7986</v>
      </c>
      <c r="G9" s="3"/>
      <c r="L9" s="3"/>
      <c r="M9" s="3"/>
      <c r="N9" s="4"/>
      <c r="O9" s="4"/>
      <c r="P9" s="4"/>
      <c r="R9" s="5"/>
      <c r="AD9" s="1">
        <v>1</v>
      </c>
      <c r="AE9" s="1">
        <v>7</v>
      </c>
      <c r="AF9" s="1" t="s">
        <v>14</v>
      </c>
      <c r="AG9" s="1">
        <v>17</v>
      </c>
      <c r="AH9" s="1" t="s">
        <v>15</v>
      </c>
      <c r="AI9" s="3">
        <f t="shared" si="1"/>
        <v>42917</v>
      </c>
      <c r="AK9" s="1" t="s">
        <v>8</v>
      </c>
      <c r="AL9" s="1">
        <v>4</v>
      </c>
    </row>
    <row r="10" spans="1:38">
      <c r="A10" s="47">
        <f t="shared" si="0"/>
        <v>1979</v>
      </c>
      <c r="B10" s="48">
        <v>851</v>
      </c>
      <c r="C10" s="48">
        <v>821</v>
      </c>
      <c r="E10" s="48">
        <v>7864</v>
      </c>
      <c r="F10" s="48">
        <v>7814</v>
      </c>
      <c r="G10" s="3"/>
      <c r="L10" s="3"/>
      <c r="M10" s="3"/>
      <c r="N10" s="4"/>
      <c r="O10" s="4"/>
      <c r="P10" s="4"/>
      <c r="R10" s="5"/>
      <c r="AD10" s="1">
        <v>1</v>
      </c>
      <c r="AE10" s="1">
        <v>8</v>
      </c>
      <c r="AF10" s="1" t="s">
        <v>16</v>
      </c>
      <c r="AG10" s="1">
        <v>17</v>
      </c>
      <c r="AH10" s="1" t="s">
        <v>17</v>
      </c>
      <c r="AI10" s="3">
        <f t="shared" si="1"/>
        <v>42948</v>
      </c>
      <c r="AK10" s="1" t="s">
        <v>10</v>
      </c>
      <c r="AL10" s="1">
        <v>5</v>
      </c>
    </row>
    <row r="11" spans="1:38">
      <c r="A11" s="47">
        <f t="shared" si="0"/>
        <v>1980</v>
      </c>
      <c r="B11" s="48">
        <v>831</v>
      </c>
      <c r="C11" s="48">
        <v>818</v>
      </c>
      <c r="E11" s="48">
        <v>7815</v>
      </c>
      <c r="F11" s="48">
        <v>7770</v>
      </c>
      <c r="G11" s="3"/>
      <c r="L11" s="3"/>
      <c r="M11" s="3"/>
      <c r="N11" s="4"/>
      <c r="O11" s="4"/>
      <c r="P11" s="4"/>
      <c r="R11" s="5"/>
      <c r="AD11" s="1">
        <v>1</v>
      </c>
      <c r="AE11" s="1">
        <v>9</v>
      </c>
      <c r="AF11" s="1" t="s">
        <v>18</v>
      </c>
      <c r="AG11" s="1">
        <v>17</v>
      </c>
      <c r="AH11" s="1" t="s">
        <v>19</v>
      </c>
      <c r="AI11" s="3">
        <f t="shared" si="1"/>
        <v>42979</v>
      </c>
      <c r="AK11" s="1" t="s">
        <v>12</v>
      </c>
      <c r="AL11" s="1">
        <v>6</v>
      </c>
    </row>
    <row r="12" spans="1:38">
      <c r="A12" s="47">
        <f t="shared" si="0"/>
        <v>1981</v>
      </c>
      <c r="B12" s="48">
        <v>836</v>
      </c>
      <c r="C12" s="48">
        <v>837</v>
      </c>
      <c r="E12" s="48">
        <v>7828</v>
      </c>
      <c r="F12" s="48">
        <v>7910</v>
      </c>
      <c r="G12" s="3"/>
      <c r="L12" s="3"/>
      <c r="M12" s="3"/>
      <c r="N12" s="4"/>
      <c r="O12" s="4"/>
      <c r="P12" s="4"/>
      <c r="R12" s="5"/>
      <c r="AD12" s="1">
        <v>1</v>
      </c>
      <c r="AE12" s="1">
        <v>10</v>
      </c>
      <c r="AF12" s="1" t="s">
        <v>20</v>
      </c>
      <c r="AG12" s="1">
        <v>17</v>
      </c>
      <c r="AH12" s="1" t="s">
        <v>21</v>
      </c>
      <c r="AI12" s="3">
        <f t="shared" si="1"/>
        <v>43009</v>
      </c>
      <c r="AK12" s="1" t="s">
        <v>14</v>
      </c>
      <c r="AL12" s="1">
        <v>7</v>
      </c>
    </row>
    <row r="13" spans="1:38">
      <c r="A13" s="47">
        <f t="shared" si="0"/>
        <v>1982</v>
      </c>
      <c r="B13" s="48">
        <v>864</v>
      </c>
      <c r="C13" s="48">
        <v>876</v>
      </c>
      <c r="E13" s="48">
        <v>8023</v>
      </c>
      <c r="F13" s="48">
        <v>8023</v>
      </c>
      <c r="G13" s="3"/>
      <c r="L13" s="3"/>
      <c r="M13" s="3"/>
      <c r="N13" s="4"/>
      <c r="O13" s="4"/>
      <c r="P13" s="4"/>
      <c r="R13" s="5"/>
      <c r="AD13" s="1">
        <v>1</v>
      </c>
      <c r="AE13" s="1">
        <v>11</v>
      </c>
      <c r="AF13" s="1" t="s">
        <v>22</v>
      </c>
      <c r="AG13" s="1">
        <v>17</v>
      </c>
      <c r="AH13" s="1" t="s">
        <v>23</v>
      </c>
      <c r="AI13" s="3">
        <f t="shared" si="1"/>
        <v>43040</v>
      </c>
      <c r="AK13" s="1" t="s">
        <v>16</v>
      </c>
      <c r="AL13" s="1">
        <v>8</v>
      </c>
    </row>
    <row r="14" spans="1:38">
      <c r="A14" s="47">
        <f t="shared" si="0"/>
        <v>1983</v>
      </c>
      <c r="B14" s="48">
        <v>856</v>
      </c>
      <c r="C14" s="48">
        <v>790</v>
      </c>
      <c r="E14" s="48">
        <v>8174</v>
      </c>
      <c r="F14" s="48">
        <v>7782</v>
      </c>
      <c r="G14" s="3"/>
      <c r="L14" s="3"/>
      <c r="M14" s="3"/>
      <c r="N14" s="4"/>
      <c r="O14" s="4"/>
      <c r="P14" s="4"/>
      <c r="R14" s="5"/>
      <c r="AD14" s="1">
        <v>1</v>
      </c>
      <c r="AE14" s="1">
        <v>12</v>
      </c>
      <c r="AF14" s="1" t="s">
        <v>24</v>
      </c>
      <c r="AG14" s="1">
        <v>17</v>
      </c>
      <c r="AH14" s="1" t="s">
        <v>25</v>
      </c>
      <c r="AI14" s="3">
        <f t="shared" si="1"/>
        <v>43070</v>
      </c>
      <c r="AK14" s="1" t="s">
        <v>18</v>
      </c>
      <c r="AL14" s="1">
        <v>9</v>
      </c>
    </row>
    <row r="15" spans="1:38">
      <c r="A15" s="47">
        <f t="shared" si="0"/>
        <v>1984</v>
      </c>
      <c r="B15" s="48">
        <v>800</v>
      </c>
      <c r="C15" s="48">
        <v>814</v>
      </c>
      <c r="E15" s="48">
        <v>7790</v>
      </c>
      <c r="F15" s="48">
        <v>7793</v>
      </c>
      <c r="G15" s="3"/>
      <c r="L15" s="3"/>
      <c r="M15" s="3"/>
      <c r="N15" s="4"/>
      <c r="O15" s="4"/>
      <c r="P15" s="4"/>
      <c r="R15" s="5"/>
      <c r="AD15" s="1">
        <v>1</v>
      </c>
      <c r="AE15" s="1">
        <v>1</v>
      </c>
      <c r="AF15" s="1" t="s">
        <v>26</v>
      </c>
      <c r="AG15" s="1">
        <v>18</v>
      </c>
      <c r="AH15" s="1" t="s">
        <v>27</v>
      </c>
      <c r="AI15" s="3">
        <f t="shared" si="1"/>
        <v>43101</v>
      </c>
      <c r="AK15" s="1" t="s">
        <v>20</v>
      </c>
      <c r="AL15" s="1">
        <v>10</v>
      </c>
    </row>
    <row r="16" spans="1:38">
      <c r="A16" s="47">
        <f t="shared" si="0"/>
        <v>1985</v>
      </c>
      <c r="B16" s="48">
        <v>828</v>
      </c>
      <c r="C16" s="48">
        <v>827</v>
      </c>
      <c r="E16" s="48">
        <v>7967</v>
      </c>
      <c r="F16" s="48">
        <v>7930</v>
      </c>
      <c r="G16" s="3"/>
      <c r="L16" s="3"/>
      <c r="M16" s="3"/>
      <c r="N16" s="4"/>
      <c r="O16" s="4"/>
      <c r="P16" s="4"/>
      <c r="R16" s="5"/>
      <c r="AD16" s="1">
        <v>1</v>
      </c>
      <c r="AE16" s="1">
        <v>2</v>
      </c>
      <c r="AF16" s="1" t="s">
        <v>28</v>
      </c>
      <c r="AG16" s="1">
        <v>18</v>
      </c>
      <c r="AH16" s="1" t="s">
        <v>29</v>
      </c>
      <c r="AI16" s="3">
        <f t="shared" si="1"/>
        <v>43132</v>
      </c>
      <c r="AK16" s="1" t="s">
        <v>22</v>
      </c>
      <c r="AL16" s="1">
        <v>11</v>
      </c>
    </row>
    <row r="17" spans="1:38">
      <c r="A17" s="47">
        <f t="shared" si="0"/>
        <v>1986</v>
      </c>
      <c r="B17" s="48">
        <v>824</v>
      </c>
      <c r="C17" s="48">
        <v>822</v>
      </c>
      <c r="E17" s="48">
        <v>8058</v>
      </c>
      <c r="F17" s="48">
        <v>7955</v>
      </c>
      <c r="G17" s="3"/>
      <c r="L17" s="3"/>
      <c r="M17" s="3"/>
      <c r="N17" s="4"/>
      <c r="O17" s="4"/>
      <c r="P17" s="4"/>
      <c r="R17" s="5"/>
      <c r="AD17" s="1">
        <v>1</v>
      </c>
      <c r="AE17" s="1">
        <v>3</v>
      </c>
      <c r="AF17" s="1" t="s">
        <v>30</v>
      </c>
      <c r="AG17" s="1">
        <v>18</v>
      </c>
      <c r="AH17" s="1" t="s">
        <v>31</v>
      </c>
      <c r="AI17" s="3">
        <f t="shared" si="1"/>
        <v>43160</v>
      </c>
      <c r="AK17" s="1" t="s">
        <v>24</v>
      </c>
      <c r="AL17" s="1">
        <v>12</v>
      </c>
    </row>
    <row r="18" spans="1:38">
      <c r="A18" s="47">
        <f t="shared" si="0"/>
        <v>1987</v>
      </c>
      <c r="B18" s="48">
        <v>822</v>
      </c>
      <c r="C18" s="48">
        <v>822</v>
      </c>
      <c r="E18" s="48">
        <v>8044</v>
      </c>
      <c r="F18" s="48">
        <v>7915</v>
      </c>
      <c r="G18" s="3"/>
      <c r="L18" s="3"/>
      <c r="M18" s="3"/>
      <c r="N18" s="4"/>
      <c r="O18" s="4"/>
      <c r="P18" s="4"/>
      <c r="R18" s="5"/>
      <c r="AD18" s="1">
        <v>1</v>
      </c>
      <c r="AE18" s="1">
        <v>4</v>
      </c>
      <c r="AF18" s="1" t="str">
        <f>AF6</f>
        <v>Apr</v>
      </c>
      <c r="AG18" s="1">
        <v>18</v>
      </c>
      <c r="AH18" s="1" t="s">
        <v>32</v>
      </c>
      <c r="AI18" s="3">
        <f t="shared" si="1"/>
        <v>43191</v>
      </c>
    </row>
    <row r="19" spans="1:38">
      <c r="A19" s="47">
        <f t="shared" si="0"/>
        <v>1988</v>
      </c>
      <c r="B19" s="48">
        <v>820</v>
      </c>
      <c r="C19" s="48">
        <v>760</v>
      </c>
      <c r="E19" s="48">
        <v>8084</v>
      </c>
      <c r="F19" s="48">
        <v>7626</v>
      </c>
      <c r="G19" s="3"/>
      <c r="L19" s="3"/>
      <c r="M19" s="3"/>
      <c r="N19" s="4"/>
      <c r="O19" s="4"/>
      <c r="P19" s="4"/>
      <c r="R19" s="5"/>
      <c r="AD19" s="1">
        <v>1</v>
      </c>
      <c r="AE19" s="1">
        <v>5</v>
      </c>
      <c r="AF19" s="1" t="str">
        <f t="shared" ref="AF19:AF62" si="2">AF7</f>
        <v>May</v>
      </c>
      <c r="AG19" s="1">
        <v>18</v>
      </c>
      <c r="AH19" s="1" t="s">
        <v>33</v>
      </c>
      <c r="AI19" s="3">
        <f t="shared" si="1"/>
        <v>43221</v>
      </c>
    </row>
    <row r="20" spans="1:38">
      <c r="A20" s="47">
        <f t="shared" si="0"/>
        <v>1989</v>
      </c>
      <c r="B20" s="48">
        <v>805</v>
      </c>
      <c r="C20" s="48">
        <v>755</v>
      </c>
      <c r="E20" s="48">
        <v>7606</v>
      </c>
      <c r="F20" s="48">
        <v>7383</v>
      </c>
      <c r="G20" s="3"/>
      <c r="L20" s="3"/>
      <c r="M20" s="3"/>
      <c r="N20" s="4"/>
      <c r="O20" s="4"/>
      <c r="P20" s="4"/>
      <c r="R20" s="5"/>
      <c r="AD20" s="1">
        <v>1</v>
      </c>
      <c r="AE20" s="1">
        <v>6</v>
      </c>
      <c r="AF20" s="1" t="str">
        <f t="shared" si="2"/>
        <v>Jun</v>
      </c>
      <c r="AG20" s="1">
        <v>18</v>
      </c>
      <c r="AH20" s="1" t="str">
        <f>AF20&amp;"-"&amp;AG20</f>
        <v>Jun-18</v>
      </c>
      <c r="AI20" s="3">
        <f t="shared" si="1"/>
        <v>43252</v>
      </c>
    </row>
    <row r="21" spans="1:38">
      <c r="A21" s="47">
        <f t="shared" si="0"/>
        <v>1990</v>
      </c>
      <c r="B21" s="48">
        <v>757</v>
      </c>
      <c r="C21" s="48">
        <v>772</v>
      </c>
      <c r="E21" s="48">
        <v>7548</v>
      </c>
      <c r="F21" s="48">
        <v>7380</v>
      </c>
      <c r="G21" s="3"/>
      <c r="L21" s="3"/>
      <c r="M21" s="3"/>
      <c r="N21" s="4"/>
      <c r="O21" s="4"/>
      <c r="P21" s="4"/>
      <c r="R21" s="5"/>
      <c r="AD21" s="1">
        <v>1</v>
      </c>
      <c r="AE21" s="1">
        <v>7</v>
      </c>
      <c r="AF21" s="1" t="str">
        <f t="shared" si="2"/>
        <v>Jul</v>
      </c>
      <c r="AG21" s="1">
        <v>18</v>
      </c>
      <c r="AH21" s="1" t="str">
        <f t="shared" ref="AH21:AH56" si="3">AF21&amp;"-"&amp;AG21</f>
        <v>Jul-18</v>
      </c>
      <c r="AI21" s="3">
        <f t="shared" si="1"/>
        <v>43282</v>
      </c>
    </row>
    <row r="22" spans="1:38">
      <c r="A22" s="47">
        <f t="shared" si="0"/>
        <v>1991</v>
      </c>
      <c r="B22" s="48">
        <v>768</v>
      </c>
      <c r="C22" s="48">
        <v>772</v>
      </c>
      <c r="E22" s="48">
        <v>7695</v>
      </c>
      <c r="F22" s="48">
        <v>7519</v>
      </c>
      <c r="G22" s="3"/>
      <c r="L22" s="3"/>
      <c r="M22" s="3"/>
      <c r="N22" s="4"/>
      <c r="O22" s="4"/>
      <c r="P22" s="4"/>
      <c r="R22" s="5"/>
      <c r="AD22" s="1">
        <v>1</v>
      </c>
      <c r="AE22" s="1">
        <v>8</v>
      </c>
      <c r="AF22" s="1" t="str">
        <f t="shared" si="2"/>
        <v>Aug</v>
      </c>
      <c r="AG22" s="1">
        <v>18</v>
      </c>
      <c r="AH22" s="1" t="str">
        <f t="shared" si="3"/>
        <v>Aug-18</v>
      </c>
      <c r="AI22" s="3">
        <f t="shared" si="1"/>
        <v>43313</v>
      </c>
    </row>
    <row r="23" spans="1:38">
      <c r="A23" s="65">
        <f t="shared" si="0"/>
        <v>1992</v>
      </c>
      <c r="B23" s="48">
        <v>792.90200000000004</v>
      </c>
      <c r="C23" s="48">
        <v>797.73299999999995</v>
      </c>
      <c r="E23" s="48">
        <v>7706.6180000000004</v>
      </c>
      <c r="F23" s="48">
        <v>7626.68</v>
      </c>
      <c r="G23" s="3"/>
      <c r="L23" s="3"/>
      <c r="M23" s="3"/>
      <c r="N23" s="4"/>
      <c r="O23" s="4"/>
      <c r="P23" s="4"/>
      <c r="AD23" s="1">
        <v>1</v>
      </c>
      <c r="AE23" s="1">
        <v>9</v>
      </c>
      <c r="AF23" s="1" t="str">
        <f t="shared" si="2"/>
        <v>Sep</v>
      </c>
      <c r="AG23" s="1">
        <v>18</v>
      </c>
      <c r="AH23" s="1" t="str">
        <f t="shared" si="3"/>
        <v>Sep-18</v>
      </c>
      <c r="AI23" s="3">
        <f t="shared" si="1"/>
        <v>43344</v>
      </c>
    </row>
    <row r="24" spans="1:38">
      <c r="A24" s="65">
        <f t="shared" si="0"/>
        <v>1993</v>
      </c>
      <c r="B24" s="48">
        <v>814.73599999999999</v>
      </c>
      <c r="C24" s="48">
        <v>808.39499999999998</v>
      </c>
      <c r="E24" s="48">
        <v>7853.0410000000002</v>
      </c>
      <c r="F24" s="48">
        <v>7802.6930000000002</v>
      </c>
      <c r="G24" s="3"/>
      <c r="L24" s="3"/>
      <c r="M24" s="3"/>
      <c r="N24" s="4"/>
      <c r="O24" s="4"/>
      <c r="P24" s="4"/>
      <c r="AD24" s="1">
        <v>1</v>
      </c>
      <c r="AE24" s="1">
        <v>10</v>
      </c>
      <c r="AF24" s="1" t="str">
        <f t="shared" si="2"/>
        <v>Oct</v>
      </c>
      <c r="AG24" s="1">
        <v>18</v>
      </c>
      <c r="AH24" s="1" t="str">
        <f t="shared" si="3"/>
        <v>Oct-18</v>
      </c>
      <c r="AI24" s="3">
        <f t="shared" si="1"/>
        <v>43374</v>
      </c>
    </row>
    <row r="25" spans="1:38">
      <c r="A25" s="65">
        <f t="shared" si="0"/>
        <v>1994</v>
      </c>
      <c r="B25" s="48">
        <v>796.46500000000003</v>
      </c>
      <c r="C25" s="48">
        <v>790.78099999999995</v>
      </c>
      <c r="E25" s="48">
        <v>7891.94</v>
      </c>
      <c r="F25" s="48">
        <v>7818.991</v>
      </c>
      <c r="G25" s="3"/>
      <c r="L25" s="3"/>
      <c r="M25" s="3"/>
      <c r="N25" s="4"/>
      <c r="O25" s="4"/>
      <c r="P25" s="4"/>
      <c r="AD25" s="1">
        <v>1</v>
      </c>
      <c r="AE25" s="1">
        <v>11</v>
      </c>
      <c r="AF25" s="1" t="str">
        <f t="shared" si="2"/>
        <v>Nov</v>
      </c>
      <c r="AG25" s="1">
        <v>18</v>
      </c>
      <c r="AH25" s="1" t="str">
        <f t="shared" si="3"/>
        <v>Nov-18</v>
      </c>
      <c r="AI25" s="3">
        <f t="shared" si="1"/>
        <v>43405</v>
      </c>
    </row>
    <row r="26" spans="1:38">
      <c r="A26" s="65">
        <f t="shared" si="0"/>
        <v>1995</v>
      </c>
      <c r="B26" s="48">
        <v>755.86500000000001</v>
      </c>
      <c r="C26" s="48">
        <v>751.22576125411069</v>
      </c>
      <c r="E26" s="48">
        <v>7626.9650000000001</v>
      </c>
      <c r="F26" s="48">
        <v>7287.9750520613006</v>
      </c>
      <c r="G26" s="3"/>
      <c r="H26" s="48">
        <v>14100</v>
      </c>
      <c r="I26" s="48">
        <v>9700</v>
      </c>
      <c r="J26" s="53">
        <v>78</v>
      </c>
      <c r="L26" s="3"/>
      <c r="M26" s="3"/>
      <c r="N26" s="4"/>
      <c r="O26" s="4"/>
      <c r="P26" s="4"/>
      <c r="AD26" s="1">
        <v>1</v>
      </c>
      <c r="AE26" s="1">
        <v>12</v>
      </c>
      <c r="AF26" s="1" t="str">
        <f t="shared" si="2"/>
        <v>Dec</v>
      </c>
      <c r="AG26" s="1">
        <v>18</v>
      </c>
      <c r="AH26" s="1" t="str">
        <f t="shared" si="3"/>
        <v>Dec-18</v>
      </c>
      <c r="AI26" s="3">
        <f t="shared" si="1"/>
        <v>43435</v>
      </c>
    </row>
    <row r="27" spans="1:38">
      <c r="A27" s="49">
        <f t="shared" si="0"/>
        <v>1996</v>
      </c>
      <c r="B27" s="50">
        <v>756.21830048996799</v>
      </c>
      <c r="C27" s="50">
        <v>777.08842995930343</v>
      </c>
      <c r="D27" s="51"/>
      <c r="E27" s="50">
        <v>7589.9553132453711</v>
      </c>
      <c r="F27" s="50">
        <v>7522.6246741420628</v>
      </c>
      <c r="G27" s="3">
        <f>DATE(A27,6,1)</f>
        <v>35217</v>
      </c>
      <c r="H27" s="48">
        <v>13600</v>
      </c>
      <c r="I27" s="48">
        <v>9300</v>
      </c>
      <c r="J27" s="53">
        <v>80</v>
      </c>
      <c r="L27" s="3"/>
      <c r="M27" s="3"/>
      <c r="N27" s="4"/>
      <c r="O27" s="4"/>
      <c r="P27" s="4"/>
      <c r="AD27" s="1">
        <v>1</v>
      </c>
      <c r="AE27" s="1">
        <f>AE15</f>
        <v>1</v>
      </c>
      <c r="AF27" s="1" t="str">
        <f t="shared" si="2"/>
        <v>Jan</v>
      </c>
      <c r="AG27" s="1">
        <f>AG15+1</f>
        <v>19</v>
      </c>
      <c r="AH27" s="1" t="str">
        <f t="shared" si="3"/>
        <v>Jan-19</v>
      </c>
      <c r="AI27" s="3">
        <f t="shared" si="1"/>
        <v>43466</v>
      </c>
    </row>
    <row r="28" spans="1:38">
      <c r="A28" s="49">
        <f t="shared" si="0"/>
        <v>1997</v>
      </c>
      <c r="B28" s="50">
        <v>799.67</v>
      </c>
      <c r="C28" s="50">
        <v>801.75634715506089</v>
      </c>
      <c r="D28" s="51"/>
      <c r="E28" s="50">
        <v>8072.06</v>
      </c>
      <c r="F28" s="50">
        <v>7860.3840319782694</v>
      </c>
      <c r="G28" s="3"/>
      <c r="H28" s="48">
        <v>14200</v>
      </c>
      <c r="I28" s="48">
        <v>9700</v>
      </c>
      <c r="J28" s="53">
        <v>81</v>
      </c>
      <c r="L28" s="3"/>
      <c r="M28" s="3"/>
      <c r="N28" s="4"/>
      <c r="O28" s="4"/>
      <c r="P28" s="4"/>
      <c r="AD28" s="1">
        <v>1</v>
      </c>
      <c r="AE28" s="1">
        <f t="shared" ref="AE28:AE62" si="4">AE16</f>
        <v>2</v>
      </c>
      <c r="AF28" s="1" t="str">
        <f t="shared" si="2"/>
        <v>Feb</v>
      </c>
      <c r="AG28" s="1">
        <f t="shared" ref="AG28:AG62" si="5">AG16+1</f>
        <v>19</v>
      </c>
      <c r="AH28" s="1" t="str">
        <f t="shared" si="3"/>
        <v>Feb-19</v>
      </c>
      <c r="AI28" s="3">
        <f t="shared" si="1"/>
        <v>43497</v>
      </c>
    </row>
    <row r="29" spans="1:38">
      <c r="A29" s="49">
        <f t="shared" si="0"/>
        <v>1998</v>
      </c>
      <c r="B29" s="50">
        <v>778.46199999999999</v>
      </c>
      <c r="C29" s="50">
        <v>704.56524991373112</v>
      </c>
      <c r="D29" s="51"/>
      <c r="E29" s="50">
        <v>8146.45</v>
      </c>
      <c r="F29" s="50">
        <v>7398.2387897698291</v>
      </c>
      <c r="G29" s="5">
        <v>2</v>
      </c>
      <c r="H29" s="48">
        <v>14300</v>
      </c>
      <c r="I29" s="48">
        <v>9900</v>
      </c>
      <c r="J29" s="53">
        <v>78</v>
      </c>
      <c r="L29" s="3"/>
      <c r="M29" s="3"/>
      <c r="N29" s="4"/>
      <c r="O29" s="4"/>
      <c r="P29" s="4"/>
      <c r="AD29" s="1">
        <v>1</v>
      </c>
      <c r="AE29" s="1">
        <f t="shared" si="4"/>
        <v>3</v>
      </c>
      <c r="AF29" s="1" t="str">
        <f t="shared" si="2"/>
        <v>Mar</v>
      </c>
      <c r="AG29" s="1">
        <f t="shared" si="5"/>
        <v>19</v>
      </c>
      <c r="AH29" s="1" t="str">
        <f t="shared" si="3"/>
        <v>Mar-19</v>
      </c>
      <c r="AI29" s="3">
        <f t="shared" si="1"/>
        <v>43525</v>
      </c>
    </row>
    <row r="30" spans="1:38">
      <c r="A30" s="49">
        <f t="shared" si="0"/>
        <v>1999</v>
      </c>
      <c r="B30" s="50">
        <v>688.70600000000002</v>
      </c>
      <c r="C30" s="50">
        <v>661.10199999999998</v>
      </c>
      <c r="D30" s="51"/>
      <c r="E30" s="50">
        <v>7283.8950000000004</v>
      </c>
      <c r="F30" s="50">
        <v>6915.0730000000003</v>
      </c>
      <c r="G30" s="5">
        <v>8</v>
      </c>
      <c r="H30" s="48">
        <v>12400</v>
      </c>
      <c r="I30" s="48">
        <v>8200</v>
      </c>
      <c r="J30" s="53">
        <v>84</v>
      </c>
      <c r="L30" s="3"/>
      <c r="M30" s="3"/>
      <c r="N30" s="4"/>
      <c r="O30" s="4"/>
      <c r="P30" s="4"/>
      <c r="AD30" s="1">
        <v>1</v>
      </c>
      <c r="AE30" s="1">
        <f t="shared" si="4"/>
        <v>4</v>
      </c>
      <c r="AF30" s="1" t="str">
        <f t="shared" si="2"/>
        <v>Apr</v>
      </c>
      <c r="AG30" s="1">
        <f t="shared" si="5"/>
        <v>19</v>
      </c>
      <c r="AH30" s="1" t="str">
        <f t="shared" si="3"/>
        <v>Apr-19</v>
      </c>
      <c r="AI30" s="3">
        <f t="shared" si="1"/>
        <v>43556</v>
      </c>
    </row>
    <row r="31" spans="1:38">
      <c r="A31" s="49">
        <f t="shared" si="0"/>
        <v>2000</v>
      </c>
      <c r="B31" s="50">
        <v>609.88400000000001</v>
      </c>
      <c r="C31" s="50">
        <v>578.13900000000001</v>
      </c>
      <c r="D31" s="51"/>
      <c r="E31" s="50">
        <v>6482.1779999999999</v>
      </c>
      <c r="F31" s="50">
        <v>5844.62</v>
      </c>
      <c r="G31" s="3"/>
      <c r="H31" s="48">
        <v>11300</v>
      </c>
      <c r="I31" s="48">
        <v>7200</v>
      </c>
      <c r="J31" s="53">
        <v>85</v>
      </c>
      <c r="L31" s="3"/>
      <c r="M31" s="3"/>
      <c r="N31" s="4"/>
      <c r="O31" s="4"/>
      <c r="P31" s="4"/>
      <c r="AD31" s="1">
        <v>1</v>
      </c>
      <c r="AE31" s="1">
        <f t="shared" si="4"/>
        <v>5</v>
      </c>
      <c r="AF31" s="1" t="str">
        <f t="shared" si="2"/>
        <v>May</v>
      </c>
      <c r="AG31" s="1">
        <f t="shared" si="5"/>
        <v>19</v>
      </c>
      <c r="AH31" s="1" t="str">
        <f t="shared" si="3"/>
        <v>May-19</v>
      </c>
      <c r="AI31" s="3">
        <f t="shared" si="1"/>
        <v>43586</v>
      </c>
    </row>
    <row r="32" spans="1:38">
      <c r="A32" s="49">
        <f t="shared" si="0"/>
        <v>2001</v>
      </c>
      <c r="B32" s="50">
        <v>597.87699999999995</v>
      </c>
      <c r="C32" s="50">
        <v>546.71801388760309</v>
      </c>
      <c r="D32" s="51"/>
      <c r="E32" s="50">
        <v>5845.3739999999998</v>
      </c>
      <c r="F32" s="50">
        <v>5584.8716166991289</v>
      </c>
      <c r="G32" s="5">
        <v>756.21830048996799</v>
      </c>
      <c r="H32" s="48">
        <v>10200</v>
      </c>
      <c r="I32" s="48">
        <v>6600</v>
      </c>
      <c r="J32" s="54">
        <v>91</v>
      </c>
      <c r="L32" s="3"/>
      <c r="M32" s="3"/>
      <c r="N32" s="4"/>
      <c r="O32" s="4"/>
      <c r="P32" s="4"/>
      <c r="AD32" s="1">
        <v>1</v>
      </c>
      <c r="AE32" s="1">
        <f t="shared" si="4"/>
        <v>6</v>
      </c>
      <c r="AF32" s="1" t="str">
        <f t="shared" si="2"/>
        <v>Jun</v>
      </c>
      <c r="AG32" s="1">
        <f t="shared" si="5"/>
        <v>19</v>
      </c>
      <c r="AH32" s="1" t="str">
        <f t="shared" si="3"/>
        <v>Jun-19</v>
      </c>
      <c r="AI32" s="3">
        <f t="shared" si="1"/>
        <v>43617</v>
      </c>
    </row>
    <row r="33" spans="1:35">
      <c r="A33" s="49">
        <f t="shared" si="0"/>
        <v>2002</v>
      </c>
      <c r="B33" s="50">
        <v>557.65800000000002</v>
      </c>
      <c r="C33" s="50">
        <v>519.83069999999998</v>
      </c>
      <c r="D33" s="51"/>
      <c r="E33" s="50">
        <v>5588.0420000000004</v>
      </c>
      <c r="F33" s="50">
        <v>5330.1210000000001</v>
      </c>
      <c r="G33" s="3"/>
      <c r="H33" s="48">
        <v>10400</v>
      </c>
      <c r="I33" s="48">
        <v>6200</v>
      </c>
      <c r="J33" s="54">
        <v>92</v>
      </c>
      <c r="L33" s="3"/>
      <c r="M33" s="3"/>
      <c r="N33" s="4"/>
      <c r="O33" s="4"/>
      <c r="P33" s="4"/>
      <c r="AD33" s="1">
        <v>1</v>
      </c>
      <c r="AE33" s="1">
        <f t="shared" si="4"/>
        <v>7</v>
      </c>
      <c r="AF33" s="1" t="str">
        <f t="shared" si="2"/>
        <v>Jul</v>
      </c>
      <c r="AG33" s="1">
        <f t="shared" si="5"/>
        <v>19</v>
      </c>
      <c r="AH33" s="1" t="str">
        <f t="shared" si="3"/>
        <v>Jul-19</v>
      </c>
      <c r="AI33" s="3">
        <f t="shared" si="1"/>
        <v>43647</v>
      </c>
    </row>
    <row r="34" spans="1:35">
      <c r="A34" s="49">
        <f t="shared" si="0"/>
        <v>2003</v>
      </c>
      <c r="B34" s="50">
        <v>515.70299999999997</v>
      </c>
      <c r="C34" s="50">
        <v>514.32799999999997</v>
      </c>
      <c r="D34" s="51"/>
      <c r="E34" s="50">
        <v>5045.777</v>
      </c>
      <c r="F34" s="50">
        <v>4842.4639999999999</v>
      </c>
      <c r="G34" s="3"/>
      <c r="H34" s="48">
        <v>10100</v>
      </c>
      <c r="I34" s="48">
        <v>5800</v>
      </c>
      <c r="J34" s="54">
        <v>90</v>
      </c>
      <c r="L34" s="3"/>
      <c r="M34" s="3"/>
      <c r="N34" s="4"/>
      <c r="O34" s="4"/>
      <c r="P34" s="4"/>
      <c r="AD34" s="1">
        <v>1</v>
      </c>
      <c r="AE34" s="1">
        <f t="shared" si="4"/>
        <v>8</v>
      </c>
      <c r="AF34" s="1" t="str">
        <f t="shared" si="2"/>
        <v>Aug</v>
      </c>
      <c r="AG34" s="1">
        <f t="shared" si="5"/>
        <v>19</v>
      </c>
      <c r="AH34" s="1" t="str">
        <f t="shared" si="3"/>
        <v>Aug-19</v>
      </c>
      <c r="AI34" s="3">
        <f t="shared" si="1"/>
        <v>43678</v>
      </c>
    </row>
    <row r="35" spans="1:35">
      <c r="A35" s="49">
        <f t="shared" si="0"/>
        <v>2004</v>
      </c>
      <c r="B35" s="50">
        <v>514.72500000000002</v>
      </c>
      <c r="C35" s="50">
        <v>475.11099999999999</v>
      </c>
      <c r="D35" s="51"/>
      <c r="E35" s="50">
        <v>5158.5209999999997</v>
      </c>
      <c r="F35" s="50">
        <v>4787.3789999999999</v>
      </c>
      <c r="G35" s="3"/>
      <c r="H35" s="48">
        <v>11400</v>
      </c>
      <c r="I35" s="48">
        <v>6000</v>
      </c>
      <c r="J35" s="54">
        <v>87</v>
      </c>
      <c r="L35" s="3"/>
      <c r="M35" s="3"/>
      <c r="N35" s="4"/>
      <c r="O35" s="4"/>
      <c r="P35" s="4"/>
      <c r="AD35" s="1">
        <v>1</v>
      </c>
      <c r="AE35" s="1">
        <f t="shared" si="4"/>
        <v>9</v>
      </c>
      <c r="AF35" s="1" t="str">
        <f t="shared" si="2"/>
        <v>Sep</v>
      </c>
      <c r="AG35" s="1">
        <f t="shared" si="5"/>
        <v>19</v>
      </c>
      <c r="AH35" s="1" t="str">
        <f t="shared" si="3"/>
        <v>Sep-19</v>
      </c>
      <c r="AI35" s="3">
        <f t="shared" si="1"/>
        <v>43709</v>
      </c>
    </row>
    <row r="36" spans="1:35">
      <c r="A36" s="49">
        <f t="shared" si="0"/>
        <v>2005</v>
      </c>
      <c r="B36" s="50">
        <v>469.5845716982152</v>
      </c>
      <c r="C36" s="50">
        <v>440.89100000000002</v>
      </c>
      <c r="D36" s="51"/>
      <c r="E36" s="50">
        <v>4861.9480000000003</v>
      </c>
      <c r="F36" s="50">
        <v>4726.2070000000003</v>
      </c>
      <c r="G36" s="3"/>
      <c r="H36" s="48">
        <v>12500</v>
      </c>
      <c r="I36" s="48">
        <v>6800</v>
      </c>
      <c r="J36" s="54">
        <v>69</v>
      </c>
      <c r="L36" s="3"/>
      <c r="M36" s="3"/>
      <c r="N36" s="4"/>
      <c r="O36" s="4"/>
      <c r="P36" s="4"/>
      <c r="AD36" s="1">
        <v>1</v>
      </c>
      <c r="AE36" s="1">
        <f t="shared" si="4"/>
        <v>10</v>
      </c>
      <c r="AF36" s="1" t="str">
        <f t="shared" si="2"/>
        <v>Oct</v>
      </c>
      <c r="AG36" s="1">
        <f t="shared" si="5"/>
        <v>19</v>
      </c>
      <c r="AH36" s="1" t="str">
        <f t="shared" si="3"/>
        <v>Oct-19</v>
      </c>
      <c r="AI36" s="3">
        <f t="shared" si="1"/>
        <v>43739</v>
      </c>
    </row>
    <row r="37" spans="1:35">
      <c r="A37" s="49">
        <f t="shared" si="0"/>
        <v>2006</v>
      </c>
      <c r="B37" s="50">
        <v>468.34184465891224</v>
      </c>
      <c r="C37" s="50">
        <v>448.85199999999998</v>
      </c>
      <c r="D37" s="51"/>
      <c r="E37" s="50">
        <v>4932.9229999999998</v>
      </c>
      <c r="F37" s="50">
        <v>4731.3888999999999</v>
      </c>
      <c r="G37" s="3"/>
      <c r="H37" s="48">
        <v>11900</v>
      </c>
      <c r="I37" s="48">
        <v>6200</v>
      </c>
      <c r="J37" s="54">
        <v>76</v>
      </c>
      <c r="L37" s="3"/>
      <c r="M37" s="3"/>
      <c r="N37" s="4"/>
      <c r="O37" s="4"/>
      <c r="P37" s="4"/>
      <c r="AD37" s="1">
        <v>1</v>
      </c>
      <c r="AE37" s="1">
        <f t="shared" si="4"/>
        <v>11</v>
      </c>
      <c r="AF37" s="1" t="str">
        <f t="shared" si="2"/>
        <v>Nov</v>
      </c>
      <c r="AG37" s="1">
        <f t="shared" si="5"/>
        <v>19</v>
      </c>
      <c r="AH37" s="1" t="str">
        <f t="shared" si="3"/>
        <v>Nov-19</v>
      </c>
      <c r="AI37" s="3">
        <f t="shared" si="1"/>
        <v>43770</v>
      </c>
    </row>
    <row r="38" spans="1:35">
      <c r="A38" s="49">
        <f t="shared" si="0"/>
        <v>2007</v>
      </c>
      <c r="B38" s="50">
        <v>455.024</v>
      </c>
      <c r="C38" s="50">
        <v>436.47699999999998</v>
      </c>
      <c r="D38" s="51"/>
      <c r="E38" s="50">
        <v>4834.375</v>
      </c>
      <c r="F38" s="50">
        <v>4670.9830000000002</v>
      </c>
      <c r="G38" s="3"/>
      <c r="H38" s="48">
        <v>12100</v>
      </c>
      <c r="I38" s="48">
        <v>6100</v>
      </c>
      <c r="J38" s="54">
        <v>74</v>
      </c>
      <c r="L38" s="3"/>
      <c r="M38" s="3"/>
      <c r="N38" s="4"/>
      <c r="O38" s="4"/>
      <c r="P38" s="4"/>
      <c r="AD38" s="1">
        <v>1</v>
      </c>
      <c r="AE38" s="1">
        <f t="shared" si="4"/>
        <v>12</v>
      </c>
      <c r="AF38" s="1" t="str">
        <f t="shared" si="2"/>
        <v>Dec</v>
      </c>
      <c r="AG38" s="1">
        <f t="shared" si="5"/>
        <v>19</v>
      </c>
      <c r="AH38" s="1" t="str">
        <f t="shared" si="3"/>
        <v>Dec-19</v>
      </c>
      <c r="AI38" s="3">
        <f t="shared" si="1"/>
        <v>43800</v>
      </c>
    </row>
    <row r="39" spans="1:35">
      <c r="A39" s="49">
        <f t="shared" si="0"/>
        <v>2008</v>
      </c>
      <c r="B39" s="50">
        <v>420.58699999999999</v>
      </c>
      <c r="C39" s="50">
        <v>426.11159482661503</v>
      </c>
      <c r="D39" s="51"/>
      <c r="E39" s="50">
        <v>4713.5119999999997</v>
      </c>
      <c r="F39" s="50">
        <v>4549.5085004093662</v>
      </c>
      <c r="G39" s="3"/>
      <c r="H39" s="48">
        <v>8700</v>
      </c>
      <c r="I39" s="48">
        <v>6100</v>
      </c>
      <c r="J39" s="54">
        <v>75</v>
      </c>
      <c r="L39" s="3"/>
      <c r="M39" s="3"/>
      <c r="N39" s="4"/>
      <c r="O39" s="4"/>
      <c r="P39" s="4"/>
      <c r="AD39" s="1">
        <v>1</v>
      </c>
      <c r="AE39" s="1">
        <f t="shared" si="4"/>
        <v>1</v>
      </c>
      <c r="AF39" s="1" t="str">
        <f t="shared" si="2"/>
        <v>Jan</v>
      </c>
      <c r="AG39" s="1">
        <f t="shared" si="5"/>
        <v>20</v>
      </c>
      <c r="AH39" s="1" t="str">
        <f t="shared" si="3"/>
        <v>Jan-20</v>
      </c>
      <c r="AI39" s="3">
        <f t="shared" si="1"/>
        <v>43831</v>
      </c>
    </row>
    <row r="40" spans="1:35">
      <c r="A40" s="49">
        <f t="shared" si="0"/>
        <v>2009</v>
      </c>
      <c r="B40" s="50">
        <v>426.41432839999862</v>
      </c>
      <c r="C40" s="50">
        <v>416.56618376178523</v>
      </c>
      <c r="D40" s="51"/>
      <c r="E40" s="50">
        <v>4540.4383990999995</v>
      </c>
      <c r="F40" s="50">
        <v>4416.120691607156</v>
      </c>
      <c r="G40" s="3"/>
      <c r="H40" s="48">
        <v>9600</v>
      </c>
      <c r="I40" s="48">
        <v>5800</v>
      </c>
      <c r="J40" s="54">
        <v>78</v>
      </c>
      <c r="L40" s="3"/>
      <c r="M40" s="3"/>
      <c r="N40" s="4"/>
      <c r="O40" s="4"/>
      <c r="P40" s="4"/>
      <c r="AD40" s="1">
        <v>1</v>
      </c>
      <c r="AE40" s="1">
        <f t="shared" si="4"/>
        <v>2</v>
      </c>
      <c r="AF40" s="1" t="str">
        <f t="shared" si="2"/>
        <v>Feb</v>
      </c>
      <c r="AG40" s="1">
        <f t="shared" si="5"/>
        <v>20</v>
      </c>
      <c r="AH40" s="1" t="str">
        <f t="shared" si="3"/>
        <v>Feb-20</v>
      </c>
      <c r="AI40" s="3">
        <f t="shared" si="1"/>
        <v>43862</v>
      </c>
    </row>
    <row r="41" spans="1:35">
      <c r="A41" s="49">
        <f t="shared" si="0"/>
        <v>2010</v>
      </c>
      <c r="B41" s="50">
        <v>426.85399999999998</v>
      </c>
      <c r="C41" s="50">
        <v>422.96310175722164</v>
      </c>
      <c r="D41" s="51"/>
      <c r="E41" s="50">
        <v>4460.317</v>
      </c>
      <c r="F41" s="50">
        <v>4387.8819962603566</v>
      </c>
      <c r="G41" s="3"/>
      <c r="H41" s="50">
        <v>10729</v>
      </c>
      <c r="I41" s="50">
        <v>6009</v>
      </c>
      <c r="J41" s="50">
        <v>71.035779663837545</v>
      </c>
      <c r="M41" s="3"/>
      <c r="N41" s="4"/>
      <c r="O41" s="4"/>
      <c r="P41" s="4"/>
      <c r="AD41" s="1">
        <v>1</v>
      </c>
      <c r="AE41" s="1">
        <f t="shared" si="4"/>
        <v>3</v>
      </c>
      <c r="AF41" s="1" t="str">
        <f t="shared" si="2"/>
        <v>Mar</v>
      </c>
      <c r="AG41" s="1">
        <f t="shared" si="5"/>
        <v>20</v>
      </c>
      <c r="AH41" s="1" t="str">
        <f t="shared" si="3"/>
        <v>Mar-20</v>
      </c>
      <c r="AI41" s="3">
        <f t="shared" si="1"/>
        <v>43891</v>
      </c>
    </row>
    <row r="42" spans="1:35">
      <c r="A42" s="49">
        <f t="shared" si="0"/>
        <v>2011</v>
      </c>
      <c r="B42" s="50">
        <v>431.73099999999999</v>
      </c>
      <c r="C42" s="50">
        <v>409.31963849047469</v>
      </c>
      <c r="D42" s="51"/>
      <c r="E42" s="50">
        <v>4440.6310000000003</v>
      </c>
      <c r="F42" s="50">
        <v>4327.4818917037283</v>
      </c>
      <c r="G42" s="3"/>
      <c r="H42" s="50">
        <v>10854</v>
      </c>
      <c r="I42" s="50">
        <v>6037</v>
      </c>
      <c r="J42" s="50">
        <v>71.514162663574552</v>
      </c>
      <c r="M42" s="3"/>
      <c r="N42" s="4"/>
      <c r="O42" s="4"/>
      <c r="P42" s="4"/>
      <c r="AD42" s="1">
        <v>1</v>
      </c>
      <c r="AE42" s="1">
        <f t="shared" si="4"/>
        <v>4</v>
      </c>
      <c r="AF42" s="1" t="str">
        <f t="shared" si="2"/>
        <v>Apr</v>
      </c>
      <c r="AG42" s="1">
        <f t="shared" si="5"/>
        <v>20</v>
      </c>
      <c r="AH42" s="1" t="str">
        <f t="shared" si="3"/>
        <v>Apr-20</v>
      </c>
      <c r="AI42" s="3">
        <f t="shared" si="1"/>
        <v>43922</v>
      </c>
    </row>
    <row r="43" spans="1:35">
      <c r="A43" s="49">
        <f t="shared" si="0"/>
        <v>2012</v>
      </c>
      <c r="B43" s="50">
        <v>425.28</v>
      </c>
      <c r="C43" s="50">
        <v>400.13461486550472</v>
      </c>
      <c r="D43" s="51"/>
      <c r="E43" s="50">
        <v>4480.9040000000005</v>
      </c>
      <c r="F43" s="50">
        <v>4215.9537600703788</v>
      </c>
      <c r="G43" s="3"/>
      <c r="H43" s="50">
        <v>11141</v>
      </c>
      <c r="I43" s="50">
        <v>6108</v>
      </c>
      <c r="J43" s="50">
        <v>69.626720958410317</v>
      </c>
      <c r="M43" s="3"/>
      <c r="N43" s="4"/>
      <c r="O43" s="4"/>
      <c r="P43" s="4"/>
      <c r="AD43" s="1">
        <v>1</v>
      </c>
      <c r="AE43" s="1">
        <f t="shared" si="4"/>
        <v>5</v>
      </c>
      <c r="AF43" s="1" t="str">
        <f t="shared" si="2"/>
        <v>May</v>
      </c>
      <c r="AG43" s="1">
        <f t="shared" si="5"/>
        <v>20</v>
      </c>
      <c r="AH43" s="1" t="str">
        <f t="shared" si="3"/>
        <v>May-20</v>
      </c>
      <c r="AI43" s="3">
        <f t="shared" si="1"/>
        <v>43952</v>
      </c>
    </row>
    <row r="44" spans="1:35">
      <c r="A44" s="49">
        <f t="shared" si="0"/>
        <v>2013</v>
      </c>
      <c r="B44" s="50">
        <v>420.62700000000001</v>
      </c>
      <c r="C44" s="50">
        <v>397.72275740423089</v>
      </c>
      <c r="D44" s="51"/>
      <c r="E44" s="50">
        <v>4884.9709999999995</v>
      </c>
      <c r="F44" s="50">
        <v>4383.0039320215847</v>
      </c>
      <c r="G44" s="3"/>
      <c r="H44" s="50">
        <v>11014</v>
      </c>
      <c r="I44" s="50">
        <v>5973</v>
      </c>
      <c r="J44" s="50">
        <v>70.42139370899045</v>
      </c>
      <c r="M44" s="3"/>
      <c r="N44" s="4"/>
      <c r="O44" s="4"/>
      <c r="P44" s="4"/>
      <c r="AD44" s="1">
        <v>1</v>
      </c>
      <c r="AE44" s="1">
        <f t="shared" si="4"/>
        <v>6</v>
      </c>
      <c r="AF44" s="1" t="str">
        <f t="shared" si="2"/>
        <v>Jun</v>
      </c>
      <c r="AG44" s="1">
        <f t="shared" si="5"/>
        <v>20</v>
      </c>
      <c r="AH44" s="1" t="str">
        <f t="shared" si="3"/>
        <v>Jun-20</v>
      </c>
      <c r="AI44" s="3">
        <f t="shared" si="1"/>
        <v>43983</v>
      </c>
    </row>
    <row r="45" spans="1:35">
      <c r="A45" s="49">
        <f t="shared" si="0"/>
        <v>2014</v>
      </c>
      <c r="B45" s="50">
        <v>406.01499999999993</v>
      </c>
      <c r="C45" s="50">
        <v>390.42350293480297</v>
      </c>
      <c r="D45" s="51"/>
      <c r="E45" s="50">
        <v>4815.3969999999999</v>
      </c>
      <c r="F45" s="50">
        <v>4509.6852681627297</v>
      </c>
      <c r="G45" s="3"/>
      <c r="H45" s="50">
        <v>11319</v>
      </c>
      <c r="I45" s="50">
        <v>5969</v>
      </c>
      <c r="J45" s="50">
        <v>68.020606425893931</v>
      </c>
      <c r="M45" s="3"/>
      <c r="N45" s="4"/>
      <c r="O45" s="4"/>
      <c r="P45" s="4"/>
      <c r="AD45" s="1">
        <v>1</v>
      </c>
      <c r="AE45" s="1">
        <f t="shared" si="4"/>
        <v>7</v>
      </c>
      <c r="AF45" s="1" t="str">
        <f t="shared" si="2"/>
        <v>Jul</v>
      </c>
      <c r="AG45" s="1">
        <f t="shared" si="5"/>
        <v>20</v>
      </c>
      <c r="AH45" s="1" t="str">
        <f t="shared" si="3"/>
        <v>Jul-20</v>
      </c>
      <c r="AI45" s="3">
        <f t="shared" si="1"/>
        <v>44013</v>
      </c>
    </row>
    <row r="46" spans="1:35">
      <c r="A46" s="49">
        <f t="shared" si="0"/>
        <v>2015</v>
      </c>
      <c r="B46" s="50">
        <v>407.65899999999999</v>
      </c>
      <c r="C46" s="50">
        <v>400.65716965807803</v>
      </c>
      <c r="D46" s="51"/>
      <c r="E46" s="50">
        <v>4739.1229999999996</v>
      </c>
      <c r="F46" s="50">
        <v>4421.6416461140207</v>
      </c>
      <c r="G46" s="3"/>
      <c r="H46" s="50">
        <v>11512</v>
      </c>
      <c r="I46" s="50">
        <v>6557</v>
      </c>
      <c r="J46" s="50">
        <v>62.171572365410825</v>
      </c>
      <c r="M46" s="3"/>
      <c r="N46" s="4"/>
      <c r="O46" s="4"/>
      <c r="P46" s="4"/>
      <c r="AD46" s="1">
        <v>1</v>
      </c>
      <c r="AE46" s="1">
        <f t="shared" si="4"/>
        <v>8</v>
      </c>
      <c r="AF46" s="1" t="str">
        <f t="shared" si="2"/>
        <v>Aug</v>
      </c>
      <c r="AG46" s="1">
        <f t="shared" si="5"/>
        <v>20</v>
      </c>
      <c r="AH46" s="1" t="str">
        <f t="shared" si="3"/>
        <v>Aug-20</v>
      </c>
      <c r="AI46" s="3">
        <f t="shared" si="1"/>
        <v>44044</v>
      </c>
    </row>
    <row r="47" spans="1:35">
      <c r="A47" s="49">
        <f t="shared" si="0"/>
        <v>2016</v>
      </c>
      <c r="B47" s="50">
        <v>415.01400000000001</v>
      </c>
      <c r="C47" s="50">
        <v>408.80391053436938</v>
      </c>
      <c r="D47" s="51"/>
      <c r="E47" s="50">
        <v>4865.5929999999998</v>
      </c>
      <c r="F47" s="50">
        <v>4538.2419787237159</v>
      </c>
      <c r="G47" s="3"/>
      <c r="H47" s="50">
        <v>10882</v>
      </c>
      <c r="I47" s="50">
        <v>6043</v>
      </c>
      <c r="J47" s="50">
        <v>68.676816150918413</v>
      </c>
      <c r="AD47" s="1">
        <v>1</v>
      </c>
      <c r="AE47" s="1">
        <f t="shared" si="4"/>
        <v>9</v>
      </c>
      <c r="AF47" s="1" t="str">
        <f t="shared" si="2"/>
        <v>Sep</v>
      </c>
      <c r="AG47" s="1">
        <f t="shared" si="5"/>
        <v>20</v>
      </c>
      <c r="AH47" s="1" t="str">
        <f t="shared" si="3"/>
        <v>Sep-20</v>
      </c>
      <c r="AI47" s="3">
        <f t="shared" si="1"/>
        <v>44075</v>
      </c>
    </row>
    <row r="48" spans="1:35">
      <c r="A48" s="49">
        <f t="shared" si="0"/>
        <v>2017</v>
      </c>
      <c r="B48" s="50">
        <v>416.61900000000003</v>
      </c>
      <c r="C48" s="50">
        <v>407.22984860430694</v>
      </c>
      <c r="D48" s="51"/>
      <c r="E48" s="50">
        <v>4968.82</v>
      </c>
      <c r="F48" s="50">
        <v>4713.3169131156837</v>
      </c>
      <c r="G48" s="3"/>
      <c r="H48" s="50">
        <v>11051</v>
      </c>
      <c r="I48" s="50">
        <v>5955</v>
      </c>
      <c r="J48" s="50">
        <v>69.961209068010177</v>
      </c>
      <c r="AD48" s="1">
        <v>1</v>
      </c>
      <c r="AE48" s="1">
        <f t="shared" si="4"/>
        <v>10</v>
      </c>
      <c r="AF48" s="1" t="str">
        <f t="shared" si="2"/>
        <v>Oct</v>
      </c>
      <c r="AG48" s="1">
        <f t="shared" si="5"/>
        <v>20</v>
      </c>
      <c r="AH48" s="1" t="str">
        <f t="shared" si="3"/>
        <v>Oct-20</v>
      </c>
      <c r="AI48" s="3">
        <f t="shared" si="1"/>
        <v>44105</v>
      </c>
    </row>
    <row r="49" spans="1:35">
      <c r="A49" s="49">
        <f t="shared" si="0"/>
        <v>2018</v>
      </c>
      <c r="B49" s="50">
        <v>409.423</v>
      </c>
      <c r="C49" s="50">
        <v>405.74012890162868</v>
      </c>
      <c r="D49" s="51"/>
      <c r="E49" s="50">
        <v>5012.0749999999998</v>
      </c>
      <c r="F49" s="50">
        <v>4648.1743619322824</v>
      </c>
      <c r="G49" s="3"/>
      <c r="H49" s="50">
        <v>10976</v>
      </c>
      <c r="I49" s="50">
        <v>5824</v>
      </c>
      <c r="J49" s="50">
        <v>70.299278846153911</v>
      </c>
      <c r="AD49" s="1">
        <v>1</v>
      </c>
      <c r="AE49" s="1">
        <f t="shared" si="4"/>
        <v>11</v>
      </c>
      <c r="AF49" s="1" t="str">
        <f t="shared" si="2"/>
        <v>Nov</v>
      </c>
      <c r="AG49" s="1">
        <f t="shared" si="5"/>
        <v>20</v>
      </c>
      <c r="AH49" s="1" t="str">
        <f t="shared" si="3"/>
        <v>Nov-20</v>
      </c>
      <c r="AI49" s="3">
        <f t="shared" si="1"/>
        <v>44136</v>
      </c>
    </row>
    <row r="50" spans="1:35">
      <c r="A50" s="49">
        <f t="shared" si="0"/>
        <v>2019</v>
      </c>
      <c r="B50" s="50">
        <v>413.48899999999998</v>
      </c>
      <c r="C50" s="50">
        <v>404.39918573874269</v>
      </c>
      <c r="D50" s="51"/>
      <c r="E50" s="50">
        <v>5078.3249999999998</v>
      </c>
      <c r="F50" s="50">
        <v>4741.0050257041121</v>
      </c>
      <c r="G50" s="3"/>
      <c r="H50" s="50">
        <v>10539</v>
      </c>
      <c r="I50" s="50">
        <v>5451</v>
      </c>
      <c r="J50" s="50">
        <v>75.855622821500674</v>
      </c>
      <c r="AD50" s="1">
        <v>1</v>
      </c>
      <c r="AE50" s="1">
        <f t="shared" si="4"/>
        <v>12</v>
      </c>
      <c r="AF50" s="1" t="str">
        <f t="shared" si="2"/>
        <v>Dec</v>
      </c>
      <c r="AG50" s="1">
        <f t="shared" si="5"/>
        <v>20</v>
      </c>
      <c r="AH50" s="1" t="str">
        <f t="shared" si="3"/>
        <v>Dec-20</v>
      </c>
      <c r="AI50" s="3">
        <f t="shared" si="1"/>
        <v>44166</v>
      </c>
    </row>
    <row r="51" spans="1:35">
      <c r="A51" s="49">
        <f t="shared" si="0"/>
        <v>2020</v>
      </c>
      <c r="B51" s="50">
        <v>402.197</v>
      </c>
      <c r="C51" s="50">
        <v>405.11544259040198</v>
      </c>
      <c r="D51" s="51"/>
      <c r="E51" s="50">
        <v>5054.7759999999998</v>
      </c>
      <c r="F51" s="50">
        <v>4827.7187498982748</v>
      </c>
      <c r="G51" s="3"/>
      <c r="H51" s="50">
        <v>0</v>
      </c>
      <c r="I51" s="50">
        <v>0</v>
      </c>
      <c r="J51" s="50">
        <v>0</v>
      </c>
      <c r="AD51" s="1">
        <v>1</v>
      </c>
      <c r="AE51" s="1">
        <f t="shared" si="4"/>
        <v>1</v>
      </c>
      <c r="AF51" s="1" t="str">
        <f t="shared" si="2"/>
        <v>Jan</v>
      </c>
      <c r="AG51" s="1">
        <f t="shared" si="5"/>
        <v>21</v>
      </c>
      <c r="AH51" s="1" t="str">
        <f t="shared" si="3"/>
        <v>Jan-21</v>
      </c>
      <c r="AI51" s="3">
        <f t="shared" si="1"/>
        <v>44197</v>
      </c>
    </row>
    <row r="52" spans="1:35">
      <c r="A52" s="49">
        <f t="shared" si="0"/>
        <v>2021</v>
      </c>
      <c r="B52" s="50">
        <v>398.39800000000002</v>
      </c>
      <c r="C52" s="50" t="s">
        <v>90</v>
      </c>
      <c r="D52" s="51"/>
      <c r="E52" s="50">
        <v>5322.951</v>
      </c>
      <c r="F52" s="50" t="s">
        <v>90</v>
      </c>
      <c r="G52" s="3"/>
      <c r="H52" s="50">
        <v>10259</v>
      </c>
      <c r="I52" s="50">
        <v>4864</v>
      </c>
      <c r="J52" s="50">
        <v>81.90748355269325</v>
      </c>
      <c r="AD52" s="1">
        <v>1</v>
      </c>
      <c r="AE52" s="1">
        <f t="shared" si="4"/>
        <v>2</v>
      </c>
      <c r="AF52" s="1" t="str">
        <f t="shared" si="2"/>
        <v>Feb</v>
      </c>
      <c r="AG52" s="1">
        <f t="shared" si="5"/>
        <v>21</v>
      </c>
      <c r="AH52" s="1" t="str">
        <f t="shared" si="3"/>
        <v>Feb-21</v>
      </c>
      <c r="AI52" s="3">
        <f t="shared" si="1"/>
        <v>44228</v>
      </c>
    </row>
    <row r="53" spans="1:35">
      <c r="A53" s="49">
        <f t="shared" si="0"/>
        <v>2022</v>
      </c>
      <c r="B53" s="50">
        <v>343.10199999999998</v>
      </c>
      <c r="C53" s="50" t="s">
        <v>90</v>
      </c>
      <c r="D53" s="51"/>
      <c r="E53" s="50">
        <v>5220.4430000000002</v>
      </c>
      <c r="F53" s="50" t="s">
        <v>90</v>
      </c>
      <c r="G53" s="3"/>
      <c r="H53" s="50">
        <v>10186</v>
      </c>
      <c r="I53" s="50">
        <v>4758</v>
      </c>
      <c r="J53" s="50">
        <v>72.110550651534254</v>
      </c>
      <c r="AD53" s="1">
        <v>1</v>
      </c>
      <c r="AE53" s="1">
        <f t="shared" si="4"/>
        <v>3</v>
      </c>
      <c r="AF53" s="1" t="str">
        <f t="shared" si="2"/>
        <v>Mar</v>
      </c>
      <c r="AG53" s="1">
        <f t="shared" si="5"/>
        <v>21</v>
      </c>
      <c r="AH53" s="1" t="str">
        <f t="shared" si="3"/>
        <v>Mar-21</v>
      </c>
      <c r="AI53" s="3">
        <f t="shared" si="1"/>
        <v>44256</v>
      </c>
    </row>
    <row r="54" spans="1:35">
      <c r="A54" s="49">
        <f t="shared" si="0"/>
        <v>2023</v>
      </c>
      <c r="B54" s="50">
        <v>337.93299999999999</v>
      </c>
      <c r="C54" s="50" t="s">
        <v>90</v>
      </c>
      <c r="D54" s="51"/>
      <c r="E54" s="50">
        <v>4683.3190000000004</v>
      </c>
      <c r="F54" s="50" t="s">
        <v>90</v>
      </c>
      <c r="G54" s="3"/>
      <c r="H54" s="50">
        <v>10188</v>
      </c>
      <c r="I54" s="50">
        <v>4761</v>
      </c>
      <c r="J54" s="50">
        <v>70.979416089056841</v>
      </c>
      <c r="AD54" s="1">
        <v>1</v>
      </c>
      <c r="AE54" s="1">
        <f t="shared" si="4"/>
        <v>4</v>
      </c>
      <c r="AF54" s="1" t="str">
        <f t="shared" si="2"/>
        <v>Apr</v>
      </c>
      <c r="AG54" s="1">
        <f t="shared" si="5"/>
        <v>21</v>
      </c>
      <c r="AH54" s="1" t="str">
        <f t="shared" si="3"/>
        <v>Apr-21</v>
      </c>
      <c r="AI54" s="3">
        <f t="shared" si="1"/>
        <v>44287</v>
      </c>
    </row>
    <row r="55" spans="1:35">
      <c r="A55" s="49">
        <f t="shared" si="0"/>
        <v>2024</v>
      </c>
      <c r="B55" s="50">
        <v>327.30599999999998</v>
      </c>
      <c r="C55" s="50" t="s">
        <v>90</v>
      </c>
      <c r="D55" s="51"/>
      <c r="E55" s="50">
        <v>4715.6689999999999</v>
      </c>
      <c r="F55" s="50" t="s">
        <v>90</v>
      </c>
      <c r="G55" s="3"/>
      <c r="H55" s="50">
        <v>9913</v>
      </c>
      <c r="I55" s="50">
        <v>4634</v>
      </c>
      <c r="J55" s="50">
        <v>70.631419939577071</v>
      </c>
      <c r="AD55" s="1">
        <v>1</v>
      </c>
      <c r="AE55" s="1">
        <f t="shared" si="4"/>
        <v>5</v>
      </c>
      <c r="AF55" s="1" t="str">
        <f t="shared" si="2"/>
        <v>May</v>
      </c>
      <c r="AG55" s="1">
        <f t="shared" si="5"/>
        <v>21</v>
      </c>
      <c r="AH55" s="1" t="str">
        <f t="shared" si="3"/>
        <v>May-21</v>
      </c>
      <c r="AI55" s="3">
        <f t="shared" si="1"/>
        <v>44317</v>
      </c>
    </row>
    <row r="56" spans="1:35">
      <c r="A56" s="49">
        <f t="shared" si="0"/>
        <v>2025</v>
      </c>
      <c r="B56" s="50" t="e">
        <v>#N/A</v>
      </c>
      <c r="C56" s="50" t="s">
        <v>90</v>
      </c>
      <c r="D56" s="51"/>
      <c r="E56" s="50" t="e">
        <v>#N/A</v>
      </c>
      <c r="F56" s="50" t="s">
        <v>90</v>
      </c>
      <c r="G56" s="3"/>
      <c r="H56" s="50" t="e">
        <v>#N/A</v>
      </c>
      <c r="I56" s="50" t="e">
        <v>#N/A</v>
      </c>
      <c r="J56" s="50" t="e">
        <v>#N/A</v>
      </c>
      <c r="AD56" s="1">
        <v>1</v>
      </c>
      <c r="AE56" s="1">
        <f t="shared" si="4"/>
        <v>6</v>
      </c>
      <c r="AF56" s="1" t="str">
        <f t="shared" si="2"/>
        <v>Jun</v>
      </c>
      <c r="AG56" s="1">
        <f t="shared" si="5"/>
        <v>21</v>
      </c>
      <c r="AH56" s="1" t="str">
        <f t="shared" si="3"/>
        <v>Jun-21</v>
      </c>
      <c r="AI56" s="3">
        <f t="shared" si="1"/>
        <v>44348</v>
      </c>
    </row>
    <row r="57" spans="1:35">
      <c r="A57" s="49">
        <f t="shared" si="0"/>
        <v>2026</v>
      </c>
      <c r="B57" s="50" t="e">
        <v>#N/A</v>
      </c>
      <c r="C57" s="50" t="s">
        <v>90</v>
      </c>
      <c r="D57" s="51"/>
      <c r="E57" s="50" t="e">
        <v>#N/A</v>
      </c>
      <c r="F57" s="50" t="s">
        <v>90</v>
      </c>
      <c r="G57" s="3"/>
      <c r="H57" s="50" t="e">
        <v>#N/A</v>
      </c>
      <c r="I57" s="50" t="e">
        <v>#N/A</v>
      </c>
      <c r="J57" s="50" t="e">
        <v>#N/A</v>
      </c>
      <c r="AD57" s="1">
        <v>1</v>
      </c>
      <c r="AE57" s="1">
        <f t="shared" si="4"/>
        <v>7</v>
      </c>
      <c r="AF57" s="1" t="str">
        <f t="shared" si="2"/>
        <v>Jul</v>
      </c>
      <c r="AG57" s="1">
        <f t="shared" si="5"/>
        <v>21</v>
      </c>
      <c r="AH57" s="1" t="str">
        <f t="shared" ref="AH57:AH62" si="6">AF57&amp;"-"&amp;AG57</f>
        <v>Jul-21</v>
      </c>
      <c r="AI57" s="3">
        <v>44378</v>
      </c>
    </row>
    <row r="58" spans="1:35">
      <c r="G58" s="3"/>
      <c r="AD58" s="1">
        <v>1</v>
      </c>
      <c r="AE58" s="1">
        <f t="shared" si="4"/>
        <v>8</v>
      </c>
      <c r="AF58" s="1" t="str">
        <f t="shared" si="2"/>
        <v>Aug</v>
      </c>
      <c r="AG58" s="1">
        <f t="shared" si="5"/>
        <v>21</v>
      </c>
      <c r="AH58" s="1" t="str">
        <f t="shared" si="6"/>
        <v>Aug-21</v>
      </c>
      <c r="AI58" s="3">
        <v>44409</v>
      </c>
    </row>
    <row r="59" spans="1:35">
      <c r="G59" s="3"/>
      <c r="AD59" s="1">
        <v>1</v>
      </c>
      <c r="AE59" s="1">
        <f t="shared" si="4"/>
        <v>9</v>
      </c>
      <c r="AF59" s="1" t="str">
        <f t="shared" si="2"/>
        <v>Sep</v>
      </c>
      <c r="AG59" s="1">
        <f t="shared" si="5"/>
        <v>21</v>
      </c>
      <c r="AH59" s="1" t="str">
        <f t="shared" si="6"/>
        <v>Sep-21</v>
      </c>
      <c r="AI59" s="3">
        <v>44440</v>
      </c>
    </row>
    <row r="60" spans="1:35">
      <c r="G60" s="3"/>
      <c r="AD60" s="1">
        <v>1</v>
      </c>
      <c r="AE60" s="1">
        <f t="shared" si="4"/>
        <v>10</v>
      </c>
      <c r="AF60" s="1" t="str">
        <f t="shared" si="2"/>
        <v>Oct</v>
      </c>
      <c r="AG60" s="1">
        <f t="shared" si="5"/>
        <v>21</v>
      </c>
      <c r="AH60" s="1" t="str">
        <f t="shared" si="6"/>
        <v>Oct-21</v>
      </c>
      <c r="AI60" s="3">
        <v>44470</v>
      </c>
    </row>
    <row r="61" spans="1:35">
      <c r="G61" s="3"/>
      <c r="AD61" s="1">
        <v>1</v>
      </c>
      <c r="AE61" s="1">
        <f t="shared" si="4"/>
        <v>11</v>
      </c>
      <c r="AF61" s="1" t="str">
        <f t="shared" si="2"/>
        <v>Nov</v>
      </c>
      <c r="AG61" s="1">
        <f t="shared" si="5"/>
        <v>21</v>
      </c>
      <c r="AH61" s="1" t="str">
        <f t="shared" si="6"/>
        <v>Nov-21</v>
      </c>
      <c r="AI61" s="3">
        <v>44501</v>
      </c>
    </row>
    <row r="62" spans="1:35">
      <c r="G62" s="3"/>
      <c r="AD62" s="1">
        <v>1</v>
      </c>
      <c r="AE62" s="1">
        <f t="shared" si="4"/>
        <v>12</v>
      </c>
      <c r="AF62" s="1" t="str">
        <f t="shared" si="2"/>
        <v>Dec</v>
      </c>
      <c r="AG62" s="1">
        <f t="shared" si="5"/>
        <v>21</v>
      </c>
      <c r="AH62" s="1" t="str">
        <f t="shared" si="6"/>
        <v>Dec-21</v>
      </c>
      <c r="AI62" s="3">
        <v>44531</v>
      </c>
    </row>
    <row r="63" spans="1:35">
      <c r="G63" s="3"/>
    </row>
    <row r="64" spans="1:35">
      <c r="G64" s="3"/>
    </row>
    <row r="65" spans="3:8">
      <c r="G65" s="3"/>
    </row>
    <row r="66" spans="3:8">
      <c r="G66" s="3"/>
    </row>
    <row r="67" spans="3:8" ht="15.5">
      <c r="C67" s="83" t="s">
        <v>86</v>
      </c>
      <c r="G67" s="3"/>
    </row>
    <row r="68" spans="3:8">
      <c r="G68" s="3"/>
    </row>
    <row r="73" spans="3:8" ht="15.5">
      <c r="H73" s="84" t="s">
        <v>88</v>
      </c>
    </row>
  </sheetData>
  <protectedRanges>
    <protectedRange sqref="H2" name="Range1" securityDescriptor="O:WDG:WDD:(A;;CC;;;S-1-5-21-245843640-2010075369-612134452-4561)"/>
    <protectedRange sqref="I2" name="Range1_1" securityDescriptor="O:WDG:WDD:(A;;CC;;;S-1-5-21-245843640-2010075369-612134452-4561)"/>
    <protectedRange sqref="J2" name="Range1_2" securityDescriptor="O:WDG:WDD:(A;;CC;;;S-1-5-21-245843640-2010075369-612134452-4561)"/>
  </protectedRanges>
  <hyperlinks>
    <hyperlink ref="G2" r:id="rId1" display="001_input\001_structure-june-UKsizebands.xls" xr:uid="{00000000-0004-0000-0100-000001000000}"/>
    <hyperlink ref="B1" r:id="rId2" xr:uid="{E77D6DB9-6148-4327-A49B-1DFCCA74AD52}"/>
    <hyperlink ref="G1" r:id="rId3" xr:uid="{63BC2479-9FA6-403F-962F-670DF6F8CE98}"/>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S38"/>
  <sheetViews>
    <sheetView showGridLines="0" tabSelected="1" zoomScaleNormal="100" zoomScaleSheetLayoutView="143" zoomScalePageLayoutView="123" workbookViewId="0">
      <pane xSplit="2" ySplit="11" topLeftCell="C21" activePane="bottomRight" state="frozen"/>
      <selection pane="topRight" activeCell="C1" sqref="C1"/>
      <selection pane="bottomLeft" activeCell="A12" sqref="A12"/>
      <selection pane="bottomRight" activeCell="D7" sqref="D7"/>
    </sheetView>
  </sheetViews>
  <sheetFormatPr defaultColWidth="11.453125" defaultRowHeight="15.5"/>
  <cols>
    <col min="1" max="1" width="8.81640625" style="33" customWidth="1"/>
    <col min="2" max="2" width="10.7265625" style="33" customWidth="1"/>
    <col min="3" max="3" width="12.453125" style="33" customWidth="1"/>
    <col min="4" max="4" width="19" style="33" customWidth="1"/>
    <col min="5" max="5" width="12.453125" style="33" customWidth="1"/>
    <col min="6" max="6" width="22" style="33" customWidth="1"/>
    <col min="7" max="12" width="10.7265625" style="33" customWidth="1"/>
    <col min="13" max="16384" width="11.453125" style="33"/>
  </cols>
  <sheetData>
    <row r="1" spans="1:19" s="28" customFormat="1" ht="27" customHeight="1"/>
    <row r="2" spans="1:19" s="29" customFormat="1" ht="21" customHeight="1">
      <c r="A2" s="68" t="s">
        <v>62</v>
      </c>
      <c r="B2" s="68"/>
      <c r="C2" s="68"/>
      <c r="D2" s="68"/>
      <c r="E2" s="68"/>
      <c r="F2" s="68"/>
      <c r="G2" s="68"/>
      <c r="H2" s="68"/>
      <c r="I2" s="68"/>
      <c r="J2" s="68"/>
      <c r="K2" s="68"/>
    </row>
    <row r="3" spans="1:19" s="18" customFormat="1" ht="13.9" customHeight="1">
      <c r="A3" s="69" t="s">
        <v>51</v>
      </c>
      <c r="B3" s="69"/>
      <c r="C3" s="69"/>
      <c r="D3" s="69"/>
      <c r="E3" s="69"/>
      <c r="F3" s="69"/>
      <c r="G3" s="69"/>
      <c r="H3" s="69"/>
      <c r="I3" s="69"/>
      <c r="J3" s="69"/>
      <c r="K3" s="69"/>
      <c r="M3" s="30"/>
      <c r="N3" s="30"/>
      <c r="O3" s="30"/>
      <c r="P3" s="30"/>
      <c r="Q3" s="30"/>
      <c r="R3" s="30"/>
      <c r="S3" s="30"/>
    </row>
    <row r="4" spans="1:19" s="31" customFormat="1" ht="13.9" customHeight="1">
      <c r="A4" s="69" t="s">
        <v>54</v>
      </c>
      <c r="B4" s="69"/>
      <c r="C4" s="69"/>
      <c r="D4" s="69"/>
      <c r="E4" s="69"/>
      <c r="F4" s="69"/>
      <c r="G4" s="69"/>
      <c r="H4" s="69"/>
      <c r="I4" s="69"/>
      <c r="J4" s="69"/>
      <c r="K4" s="69"/>
      <c r="M4" s="30"/>
      <c r="N4" s="30"/>
      <c r="O4" s="30"/>
      <c r="P4" s="30"/>
      <c r="Q4" s="30"/>
      <c r="R4" s="30"/>
      <c r="S4" s="30"/>
    </row>
    <row r="5" spans="1:19" s="32" customFormat="1" ht="13.9" customHeight="1">
      <c r="A5" s="19" t="s">
        <v>85</v>
      </c>
      <c r="B5" s="20"/>
      <c r="C5" s="26"/>
      <c r="D5" s="26"/>
      <c r="E5" s="26"/>
      <c r="F5" s="26"/>
      <c r="G5" s="26"/>
      <c r="H5" s="26"/>
      <c r="I5" s="26"/>
      <c r="J5" s="26"/>
      <c r="K5" s="26"/>
      <c r="M5" s="30"/>
      <c r="N5" s="30"/>
      <c r="O5" s="30"/>
      <c r="P5" s="30"/>
      <c r="Q5" s="30"/>
      <c r="R5" s="30"/>
      <c r="S5" s="30"/>
    </row>
    <row r="6" spans="1:19" ht="15" customHeight="1">
      <c r="E6" s="34"/>
      <c r="M6" s="30"/>
      <c r="N6" s="30"/>
      <c r="O6" s="30"/>
      <c r="P6" s="30"/>
      <c r="Q6" s="30"/>
      <c r="R6" s="30"/>
      <c r="S6" s="30"/>
    </row>
    <row r="7" spans="1:19" ht="15" customHeight="1">
      <c r="B7" s="35" t="s">
        <v>48</v>
      </c>
      <c r="C7" s="35"/>
      <c r="D7" s="36">
        <v>2024</v>
      </c>
      <c r="E7" s="34" t="s">
        <v>49</v>
      </c>
      <c r="F7" s="37"/>
      <c r="N7" s="31"/>
      <c r="O7" s="31"/>
      <c r="P7" s="31"/>
      <c r="Q7" s="31"/>
      <c r="R7" s="31"/>
      <c r="S7" s="31"/>
    </row>
    <row r="8" spans="1:19" s="59" customFormat="1" ht="15" customHeight="1">
      <c r="B8" s="60"/>
      <c r="C8" s="60"/>
      <c r="D8" s="61"/>
      <c r="E8" s="62"/>
      <c r="F8" s="63"/>
      <c r="N8" s="64"/>
      <c r="O8" s="64"/>
      <c r="P8" s="64"/>
      <c r="Q8" s="64"/>
      <c r="R8" s="64"/>
      <c r="S8" s="64"/>
    </row>
    <row r="9" spans="1:19" ht="15" customHeight="1">
      <c r="B9" s="58" t="s">
        <v>63</v>
      </c>
      <c r="N9" s="31"/>
      <c r="O9" s="31"/>
      <c r="P9" s="31"/>
      <c r="Q9" s="31"/>
      <c r="R9" s="31"/>
      <c r="S9" s="31"/>
    </row>
    <row r="10" spans="1:19" ht="15" customHeight="1">
      <c r="B10" s="45"/>
      <c r="C10" s="70" t="s">
        <v>65</v>
      </c>
      <c r="D10" s="71"/>
      <c r="E10" s="72" t="s">
        <v>66</v>
      </c>
      <c r="F10" s="71"/>
      <c r="M10" s="38"/>
    </row>
    <row r="11" spans="1:19" ht="15" customHeight="1">
      <c r="B11" s="27" t="s">
        <v>46</v>
      </c>
      <c r="C11" s="27" t="s">
        <v>52</v>
      </c>
      <c r="D11" s="27" t="s">
        <v>53</v>
      </c>
      <c r="E11" s="27" t="s">
        <v>52</v>
      </c>
      <c r="F11" s="27" t="s">
        <v>53</v>
      </c>
    </row>
    <row r="12" spans="1:19" ht="15" customHeight="1">
      <c r="A12" s="39" t="s">
        <v>44</v>
      </c>
      <c r="B12" s="25">
        <f t="shared" ref="B12:B34" si="0">B13-1</f>
        <v>2001</v>
      </c>
      <c r="C12" s="66">
        <f>VLOOKUP(B12,input_data!A:F,5,FALSE)</f>
        <v>5845.3739999999998</v>
      </c>
      <c r="D12" s="66">
        <f>VLOOKUP(B12,input_data!A:F,6,FALSE)</f>
        <v>5584.8716166991289</v>
      </c>
      <c r="E12" s="66">
        <f>VLOOKUP(B12,input_data!A:C,2,FALSE)</f>
        <v>597.87699999999995</v>
      </c>
      <c r="F12" s="66">
        <f>VLOOKUP(B12,input_data!A:C,3,FALSE)</f>
        <v>546.71801388760309</v>
      </c>
    </row>
    <row r="13" spans="1:19" ht="15" customHeight="1">
      <c r="A13" s="39" t="s">
        <v>45</v>
      </c>
      <c r="B13" s="24">
        <f t="shared" si="0"/>
        <v>2002</v>
      </c>
      <c r="C13" s="67">
        <f>VLOOKUP(B13,input_data!A:F,5,FALSE)</f>
        <v>5588.0420000000004</v>
      </c>
      <c r="D13" s="67">
        <f>VLOOKUP(B13,input_data!A:F,6,FALSE)</f>
        <v>5330.1210000000001</v>
      </c>
      <c r="E13" s="67">
        <f>VLOOKUP(B13,input_data!A:C,2,FALSE)</f>
        <v>557.65800000000002</v>
      </c>
      <c r="F13" s="67">
        <f>VLOOKUP(B13,input_data!A:C,3,FALSE)</f>
        <v>519.83069999999998</v>
      </c>
    </row>
    <row r="14" spans="1:19" ht="15" customHeight="1">
      <c r="A14" s="39" t="s">
        <v>34</v>
      </c>
      <c r="B14" s="25">
        <f t="shared" si="0"/>
        <v>2003</v>
      </c>
      <c r="C14" s="66">
        <f>VLOOKUP(B14,input_data!A:F,5,FALSE)</f>
        <v>5045.777</v>
      </c>
      <c r="D14" s="66">
        <f>VLOOKUP(B14,input_data!A:F,6,FALSE)</f>
        <v>4842.4639999999999</v>
      </c>
      <c r="E14" s="66">
        <f>VLOOKUP(B14,input_data!A:C,2,FALSE)</f>
        <v>515.70299999999997</v>
      </c>
      <c r="F14" s="66">
        <f>VLOOKUP(B14,input_data!A:C,3,FALSE)</f>
        <v>514.32799999999997</v>
      </c>
    </row>
    <row r="15" spans="1:19" ht="15" customHeight="1">
      <c r="A15" s="39" t="s">
        <v>35</v>
      </c>
      <c r="B15" s="24">
        <f t="shared" si="0"/>
        <v>2004</v>
      </c>
      <c r="C15" s="67">
        <f>VLOOKUP(B15,input_data!A:F,5,FALSE)</f>
        <v>5158.5209999999997</v>
      </c>
      <c r="D15" s="67">
        <f>VLOOKUP(B15,input_data!A:F,6,FALSE)</f>
        <v>4787.3789999999999</v>
      </c>
      <c r="E15" s="67">
        <f>VLOOKUP(B15,input_data!A:C,2,FALSE)</f>
        <v>514.72500000000002</v>
      </c>
      <c r="F15" s="67">
        <f>VLOOKUP(B15,input_data!A:C,3,FALSE)</f>
        <v>475.11099999999999</v>
      </c>
    </row>
    <row r="16" spans="1:19" ht="15" customHeight="1">
      <c r="A16" s="39" t="s">
        <v>36</v>
      </c>
      <c r="B16" s="25">
        <f t="shared" si="0"/>
        <v>2005</v>
      </c>
      <c r="C16" s="66">
        <f>VLOOKUP(B16,input_data!A:F,5,FALSE)</f>
        <v>4861.9480000000003</v>
      </c>
      <c r="D16" s="66">
        <f>VLOOKUP(B16,input_data!A:F,6,FALSE)</f>
        <v>4726.2070000000003</v>
      </c>
      <c r="E16" s="66">
        <f>VLOOKUP(B16,input_data!A:C,2,FALSE)</f>
        <v>469.5845716982152</v>
      </c>
      <c r="F16" s="66">
        <f>VLOOKUP(B16,input_data!A:C,3,FALSE)</f>
        <v>440.89100000000002</v>
      </c>
    </row>
    <row r="17" spans="1:13" ht="15" customHeight="1">
      <c r="A17" s="39" t="s">
        <v>37</v>
      </c>
      <c r="B17" s="24">
        <f t="shared" si="0"/>
        <v>2006</v>
      </c>
      <c r="C17" s="67">
        <f>VLOOKUP(B17,input_data!A:F,5,FALSE)</f>
        <v>4932.9229999999998</v>
      </c>
      <c r="D17" s="67">
        <f>VLOOKUP(B17,input_data!A:F,6,FALSE)</f>
        <v>4731.3888999999999</v>
      </c>
      <c r="E17" s="67">
        <f>VLOOKUP(B17,input_data!A:C,2,FALSE)</f>
        <v>468.34184465891224</v>
      </c>
      <c r="F17" s="67">
        <f>VLOOKUP(B17,input_data!A:C,3,FALSE)</f>
        <v>448.85199999999998</v>
      </c>
    </row>
    <row r="18" spans="1:13" ht="15" customHeight="1">
      <c r="A18" s="39" t="s">
        <v>38</v>
      </c>
      <c r="B18" s="25">
        <f t="shared" si="0"/>
        <v>2007</v>
      </c>
      <c r="C18" s="66">
        <f>VLOOKUP(B18,input_data!A:F,5,FALSE)</f>
        <v>4834.375</v>
      </c>
      <c r="D18" s="66">
        <f>VLOOKUP(B18,input_data!A:F,6,FALSE)</f>
        <v>4670.9830000000002</v>
      </c>
      <c r="E18" s="66">
        <f>VLOOKUP(B18,input_data!A:C,2,FALSE)</f>
        <v>455.024</v>
      </c>
      <c r="F18" s="66">
        <f>VLOOKUP(B18,input_data!A:C,3,FALSE)</f>
        <v>436.47699999999998</v>
      </c>
    </row>
    <row r="19" spans="1:13" ht="15" customHeight="1">
      <c r="A19" s="39" t="s">
        <v>39</v>
      </c>
      <c r="B19" s="24">
        <f t="shared" si="0"/>
        <v>2008</v>
      </c>
      <c r="C19" s="67">
        <f>VLOOKUP(B19,input_data!A:F,5,FALSE)</f>
        <v>4713.5119999999997</v>
      </c>
      <c r="D19" s="67">
        <f>VLOOKUP(B19,input_data!A:F,6,FALSE)</f>
        <v>4549.5085004093662</v>
      </c>
      <c r="E19" s="67">
        <f>VLOOKUP(B19,input_data!A:C,2,FALSE)</f>
        <v>420.58699999999999</v>
      </c>
      <c r="F19" s="67">
        <f>VLOOKUP(B19,input_data!A:C,3,FALSE)</f>
        <v>426.11159482661503</v>
      </c>
    </row>
    <row r="20" spans="1:13" ht="15" customHeight="1">
      <c r="A20" s="39" t="s">
        <v>40</v>
      </c>
      <c r="B20" s="25">
        <f t="shared" si="0"/>
        <v>2009</v>
      </c>
      <c r="C20" s="66">
        <f>VLOOKUP(B20,input_data!A:F,5,FALSE)</f>
        <v>4540.4383990999995</v>
      </c>
      <c r="D20" s="66">
        <f>VLOOKUP(B20,input_data!A:F,6,FALSE)</f>
        <v>4416.120691607156</v>
      </c>
      <c r="E20" s="66">
        <f>VLOOKUP(B20,input_data!A:C,2,FALSE)</f>
        <v>426.41432839999862</v>
      </c>
      <c r="F20" s="66">
        <f>VLOOKUP(B20,input_data!A:C,3,FALSE)</f>
        <v>416.56618376178523</v>
      </c>
    </row>
    <row r="21" spans="1:13" ht="15" customHeight="1">
      <c r="A21" s="39" t="s">
        <v>41</v>
      </c>
      <c r="B21" s="24">
        <f t="shared" si="0"/>
        <v>2010</v>
      </c>
      <c r="C21" s="67">
        <f>VLOOKUP(B21,input_data!A:F,5,FALSE)</f>
        <v>4460.317</v>
      </c>
      <c r="D21" s="67">
        <f>VLOOKUP(B21,input_data!A:F,6,FALSE)</f>
        <v>4387.8819962603566</v>
      </c>
      <c r="E21" s="67">
        <f>VLOOKUP(B21,input_data!A:C,2,FALSE)</f>
        <v>426.85399999999998</v>
      </c>
      <c r="F21" s="67">
        <f>VLOOKUP(B21,input_data!A:C,3,FALSE)</f>
        <v>422.96310175722164</v>
      </c>
    </row>
    <row r="22" spans="1:13" ht="15" customHeight="1">
      <c r="A22" s="39" t="s">
        <v>42</v>
      </c>
      <c r="B22" s="25">
        <f t="shared" si="0"/>
        <v>2011</v>
      </c>
      <c r="C22" s="66">
        <f>VLOOKUP(B22,input_data!A:F,5,FALSE)</f>
        <v>4440.6310000000003</v>
      </c>
      <c r="D22" s="66">
        <f>VLOOKUP(B22,input_data!A:F,6,FALSE)</f>
        <v>4327.4818917037283</v>
      </c>
      <c r="E22" s="66">
        <f>VLOOKUP(B22,input_data!A:C,2,FALSE)</f>
        <v>431.73099999999999</v>
      </c>
      <c r="F22" s="66">
        <f>VLOOKUP(B22,input_data!A:C,3,FALSE)</f>
        <v>409.31963849047469</v>
      </c>
    </row>
    <row r="23" spans="1:13" ht="15" customHeight="1">
      <c r="B23" s="24">
        <f t="shared" si="0"/>
        <v>2012</v>
      </c>
      <c r="C23" s="67">
        <f>VLOOKUP(B23,input_data!A:F,5,FALSE)</f>
        <v>4480.9040000000005</v>
      </c>
      <c r="D23" s="67">
        <f>VLOOKUP(B23,input_data!A:F,6,FALSE)</f>
        <v>4215.9537600703788</v>
      </c>
      <c r="E23" s="67">
        <f>VLOOKUP(B23,input_data!A:C,2,FALSE)</f>
        <v>425.28</v>
      </c>
      <c r="F23" s="67">
        <f>VLOOKUP(B23,input_data!A:C,3,FALSE)</f>
        <v>400.13461486550472</v>
      </c>
    </row>
    <row r="24" spans="1:13">
      <c r="B24" s="25">
        <f t="shared" si="0"/>
        <v>2013</v>
      </c>
      <c r="C24" s="66">
        <f>VLOOKUP(B24,input_data!A:F,5,FALSE)</f>
        <v>4884.9709999999995</v>
      </c>
      <c r="D24" s="66">
        <f>VLOOKUP(B24,input_data!A:F,6,FALSE)</f>
        <v>4383.0039320215847</v>
      </c>
      <c r="E24" s="66">
        <f>VLOOKUP(B24,input_data!A:C,2,FALSE)</f>
        <v>420.62700000000001</v>
      </c>
      <c r="F24" s="66">
        <f>VLOOKUP(B24,input_data!A:C,3,FALSE)</f>
        <v>397.72275740423089</v>
      </c>
    </row>
    <row r="25" spans="1:13">
      <c r="B25" s="24">
        <f t="shared" si="0"/>
        <v>2014</v>
      </c>
      <c r="C25" s="67">
        <f>VLOOKUP(B25,input_data!A:F,5,FALSE)</f>
        <v>4815.3969999999999</v>
      </c>
      <c r="D25" s="67">
        <f>VLOOKUP(B25,input_data!A:F,6,FALSE)</f>
        <v>4509.6852681627297</v>
      </c>
      <c r="E25" s="67">
        <f>VLOOKUP(B25,input_data!A:C,2,FALSE)</f>
        <v>406.01499999999993</v>
      </c>
      <c r="F25" s="67">
        <f>VLOOKUP(B25,input_data!A:C,3,FALSE)</f>
        <v>390.42350293480297</v>
      </c>
      <c r="G25" s="34"/>
      <c r="J25" s="21"/>
      <c r="K25" s="21"/>
      <c r="L25" s="21"/>
      <c r="M25" s="21"/>
    </row>
    <row r="26" spans="1:13">
      <c r="B26" s="25">
        <f t="shared" si="0"/>
        <v>2015</v>
      </c>
      <c r="C26" s="66">
        <f>VLOOKUP(B26,input_data!A:F,5,FALSE)</f>
        <v>4739.1229999999996</v>
      </c>
      <c r="D26" s="66">
        <f>VLOOKUP(B26,input_data!A:F,6,FALSE)</f>
        <v>4421.6416461140207</v>
      </c>
      <c r="E26" s="66">
        <f>VLOOKUP(B26,input_data!A:C,2,FALSE)</f>
        <v>407.65899999999999</v>
      </c>
      <c r="F26" s="66">
        <f>VLOOKUP(B26,input_data!A:C,3,FALSE)</f>
        <v>400.65716965807803</v>
      </c>
      <c r="G26" s="34"/>
      <c r="J26" s="21"/>
      <c r="K26" s="21"/>
      <c r="L26" s="21"/>
      <c r="M26" s="21"/>
    </row>
    <row r="27" spans="1:13">
      <c r="B27" s="24">
        <f t="shared" si="0"/>
        <v>2016</v>
      </c>
      <c r="C27" s="67">
        <f>VLOOKUP(B27,input_data!A:F,5,FALSE)</f>
        <v>4865.5929999999998</v>
      </c>
      <c r="D27" s="67">
        <f>VLOOKUP(B27,input_data!A:F,6,FALSE)</f>
        <v>4538.2419787237159</v>
      </c>
      <c r="E27" s="67">
        <f>VLOOKUP(B27,input_data!A:C,2,FALSE)</f>
        <v>415.01400000000001</v>
      </c>
      <c r="F27" s="67">
        <f>VLOOKUP(B27,input_data!A:C,3,FALSE)</f>
        <v>408.80391053436938</v>
      </c>
    </row>
    <row r="28" spans="1:13">
      <c r="A28" s="40"/>
      <c r="B28" s="25">
        <f t="shared" si="0"/>
        <v>2017</v>
      </c>
      <c r="C28" s="66">
        <f>VLOOKUP(B28,input_data!A:F,5,FALSE)</f>
        <v>4968.82</v>
      </c>
      <c r="D28" s="66">
        <f>VLOOKUP(B28,input_data!A:F,6,FALSE)</f>
        <v>4713.3169131156837</v>
      </c>
      <c r="E28" s="66">
        <f>VLOOKUP(B28,input_data!A:C,2,FALSE)</f>
        <v>416.61900000000003</v>
      </c>
      <c r="F28" s="66">
        <f>VLOOKUP(B28,input_data!A:C,3,FALSE)</f>
        <v>407.22984860430694</v>
      </c>
    </row>
    <row r="29" spans="1:13">
      <c r="A29" s="41"/>
      <c r="B29" s="24">
        <f t="shared" si="0"/>
        <v>2018</v>
      </c>
      <c r="C29" s="67">
        <f>VLOOKUP(B29,input_data!A:F,5,FALSE)</f>
        <v>5012.0749999999998</v>
      </c>
      <c r="D29" s="67">
        <f>VLOOKUP(B29,input_data!A:F,6,FALSE)</f>
        <v>4648.1743619322824</v>
      </c>
      <c r="E29" s="67">
        <f>VLOOKUP(B29,input_data!A:C,2,FALSE)</f>
        <v>409.423</v>
      </c>
      <c r="F29" s="67">
        <f>VLOOKUP(B29,input_data!A:C,3,FALSE)</f>
        <v>405.74012890162868</v>
      </c>
    </row>
    <row r="30" spans="1:13">
      <c r="A30" s="42"/>
      <c r="B30" s="25">
        <f t="shared" si="0"/>
        <v>2019</v>
      </c>
      <c r="C30" s="66">
        <f>VLOOKUP(B30,input_data!A:F,5,FALSE)</f>
        <v>5078.3249999999998</v>
      </c>
      <c r="D30" s="66">
        <f>VLOOKUP(B30,input_data!A:F,6,FALSE)</f>
        <v>4741.0050257041121</v>
      </c>
      <c r="E30" s="66">
        <f>VLOOKUP(B30,input_data!A:C,2,FALSE)</f>
        <v>413.48899999999998</v>
      </c>
      <c r="F30" s="66">
        <f>VLOOKUP(B30,input_data!A:C,3,FALSE)</f>
        <v>404.39918573874269</v>
      </c>
    </row>
    <row r="31" spans="1:13">
      <c r="A31" s="43"/>
      <c r="B31" s="24">
        <f t="shared" si="0"/>
        <v>2020</v>
      </c>
      <c r="C31" s="67">
        <f>VLOOKUP(B31,input_data!A:F,5,FALSE)</f>
        <v>5054.7759999999998</v>
      </c>
      <c r="D31" s="67">
        <f>VLOOKUP(B31,input_data!A:F,6,FALSE)</f>
        <v>4827.7187498982748</v>
      </c>
      <c r="E31" s="67">
        <f>VLOOKUP(B31,input_data!A:C,2,FALSE)</f>
        <v>402.197</v>
      </c>
      <c r="F31" s="67">
        <f>VLOOKUP(B31,input_data!A:C,3,FALSE)</f>
        <v>405.11544259040198</v>
      </c>
    </row>
    <row r="32" spans="1:13" ht="14.15" customHeight="1">
      <c r="B32" s="25">
        <f t="shared" si="0"/>
        <v>2021</v>
      </c>
      <c r="C32" s="66">
        <f>VLOOKUP(B32,input_data!A:F,5,FALSE)</f>
        <v>5322.951</v>
      </c>
      <c r="D32" s="66" t="str">
        <f>VLOOKUP(B32,input_data!A:F,6,FALSE)</f>
        <v/>
      </c>
      <c r="E32" s="66">
        <f>VLOOKUP(B32,input_data!A:C,2,FALSE)</f>
        <v>398.39800000000002</v>
      </c>
      <c r="F32" s="66" t="str">
        <f>VLOOKUP(B32,input_data!A:C,3,FALSE)</f>
        <v/>
      </c>
    </row>
    <row r="33" spans="1:19" ht="16" customHeight="1">
      <c r="A33" s="22"/>
      <c r="B33" s="24">
        <f t="shared" si="0"/>
        <v>2022</v>
      </c>
      <c r="C33" s="67">
        <f>VLOOKUP(B33,input_data!A:F,5,FALSE)</f>
        <v>5220.4430000000002</v>
      </c>
      <c r="D33" s="67" t="str">
        <f>VLOOKUP(B33,input_data!A:F,6,FALSE)</f>
        <v/>
      </c>
      <c r="E33" s="67">
        <f>VLOOKUP(B33,input_data!A:C,2,FALSE)</f>
        <v>343.10199999999998</v>
      </c>
      <c r="F33" s="67" t="str">
        <f>VLOOKUP(B33,input_data!A:C,3,FALSE)</f>
        <v/>
      </c>
      <c r="G33" s="22"/>
      <c r="H33" s="22"/>
      <c r="I33" s="22"/>
      <c r="J33" s="22"/>
      <c r="K33" s="22"/>
    </row>
    <row r="34" spans="1:19" ht="16" customHeight="1">
      <c r="B34" s="25">
        <f t="shared" si="0"/>
        <v>2023</v>
      </c>
      <c r="C34" s="66">
        <f>VLOOKUP(B34,input_data!A:F,5,FALSE)</f>
        <v>4683.3190000000004</v>
      </c>
      <c r="D34" s="66" t="str">
        <f>VLOOKUP(B34,input_data!A:F,6,FALSE)</f>
        <v/>
      </c>
      <c r="E34" s="66">
        <f>VLOOKUP(B34,input_data!A:C,2,FALSE)</f>
        <v>337.93299999999999</v>
      </c>
      <c r="F34" s="66" t="str">
        <f>VLOOKUP(B34,input_data!A:C,3,FALSE)</f>
        <v/>
      </c>
      <c r="N34" s="21"/>
      <c r="O34" s="21"/>
      <c r="P34" s="21"/>
      <c r="Q34" s="21"/>
      <c r="R34" s="21"/>
      <c r="S34" s="21"/>
    </row>
    <row r="35" spans="1:19" ht="16" customHeight="1">
      <c r="B35" s="24">
        <f>D7</f>
        <v>2024</v>
      </c>
      <c r="C35" s="67">
        <f>VLOOKUP(B35,input_data!A:F,5,FALSE)</f>
        <v>4715.6689999999999</v>
      </c>
      <c r="D35" s="67" t="str">
        <f>VLOOKUP(B35,input_data!A:F,6,FALSE)</f>
        <v/>
      </c>
      <c r="E35" s="67">
        <f>VLOOKUP(B35,input_data!A:C,2,FALSE)</f>
        <v>327.30599999999998</v>
      </c>
      <c r="F35" s="67" t="str">
        <f>VLOOKUP(B35,input_data!A:C,3,FALSE)</f>
        <v/>
      </c>
    </row>
    <row r="37" spans="1:19" ht="16" customHeight="1"/>
    <row r="38" spans="1:19" s="21" customFormat="1">
      <c r="A38" s="33"/>
      <c r="B38" s="33"/>
      <c r="C38" s="33"/>
      <c r="D38" s="33"/>
      <c r="E38" s="33"/>
      <c r="F38" s="33"/>
      <c r="G38" s="33"/>
      <c r="H38" s="33"/>
      <c r="I38" s="33"/>
      <c r="J38" s="33"/>
      <c r="K38" s="33"/>
      <c r="N38" s="33"/>
      <c r="O38" s="33"/>
      <c r="P38" s="33"/>
      <c r="Q38" s="33"/>
      <c r="R38" s="33"/>
      <c r="S38" s="33"/>
    </row>
  </sheetData>
  <mergeCells count="5">
    <mergeCell ref="A2:K2"/>
    <mergeCell ref="A3:K3"/>
    <mergeCell ref="A4:K4"/>
    <mergeCell ref="C10:D10"/>
    <mergeCell ref="E10:F10"/>
  </mergeCells>
  <phoneticPr fontId="6" type="noConversion"/>
  <conditionalFormatting sqref="C12:F12 C14:F14 C16:F16 C18:F18 C20:F20 C22:F22 C24:F24 C26:F26 C28:F28 C30:F30 C32:F32 C34:F34">
    <cfRule type="containsErrors" dxfId="7" priority="2">
      <formula>ISERROR(C12)</formula>
    </cfRule>
  </conditionalFormatting>
  <conditionalFormatting sqref="C13:F13 C15:F15 C17:F17 C19:F19 C21:F21 C23:F23 C25:F25 C27:F27 C29:F29 C31:F31 C33:F33 C35:F35">
    <cfRule type="containsErrors" dxfId="6" priority="1">
      <formula>ISERROR(C13)</formula>
    </cfRule>
  </conditionalFormatting>
  <dataValidations count="1">
    <dataValidation type="list" allowBlank="1" showInputMessage="1" showErrorMessage="1" sqref="C6" xr:uid="{00000000-0002-0000-02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lookups!$A$21:$A$52</xm:f>
          </x14:formula1>
          <xm:sqref>D7:D8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showGridLines="0" workbookViewId="0">
      <pane xSplit="2" ySplit="11" topLeftCell="C12" activePane="bottomRight" state="frozen"/>
      <selection pane="topRight" activeCell="C1" sqref="C1"/>
      <selection pane="bottomLeft" activeCell="A12" sqref="A12"/>
      <selection pane="bottomRight" activeCell="D7" sqref="D7"/>
    </sheetView>
  </sheetViews>
  <sheetFormatPr defaultColWidth="11.453125" defaultRowHeight="15.5"/>
  <cols>
    <col min="1" max="1" width="8.81640625" style="33" customWidth="1"/>
    <col min="2" max="2" width="10.7265625" style="33" customWidth="1"/>
    <col min="3" max="4" width="16.54296875" style="33" customWidth="1"/>
    <col min="5" max="5" width="24" style="33" customWidth="1"/>
    <col min="6" max="12" width="10.7265625" style="33" customWidth="1"/>
    <col min="13" max="16384" width="11.453125" style="33"/>
  </cols>
  <sheetData>
    <row r="1" spans="1:19" s="28" customFormat="1" ht="27" customHeight="1"/>
    <row r="2" spans="1:19" s="29" customFormat="1" ht="21" customHeight="1">
      <c r="A2" s="68" t="s">
        <v>58</v>
      </c>
      <c r="B2" s="68"/>
      <c r="C2" s="68"/>
      <c r="D2" s="68"/>
      <c r="E2" s="68"/>
      <c r="F2" s="68"/>
      <c r="G2" s="68"/>
      <c r="H2" s="68"/>
      <c r="I2" s="68"/>
      <c r="J2" s="68"/>
      <c r="K2" s="68"/>
    </row>
    <row r="3" spans="1:19" s="18" customFormat="1" ht="13.9" customHeight="1">
      <c r="A3" s="69" t="s">
        <v>51</v>
      </c>
      <c r="B3" s="69"/>
      <c r="C3" s="69"/>
      <c r="D3" s="69"/>
      <c r="E3" s="69"/>
      <c r="F3" s="69"/>
      <c r="G3" s="69"/>
      <c r="H3" s="69"/>
      <c r="I3" s="69"/>
      <c r="J3" s="69"/>
      <c r="K3" s="69"/>
      <c r="M3" s="30"/>
      <c r="N3" s="30"/>
      <c r="O3" s="30"/>
      <c r="P3" s="30"/>
      <c r="Q3" s="30"/>
      <c r="R3" s="30"/>
      <c r="S3" s="30"/>
    </row>
    <row r="4" spans="1:19" s="31" customFormat="1" ht="13.9" customHeight="1">
      <c r="A4" s="73" t="s">
        <v>69</v>
      </c>
      <c r="B4" s="69"/>
      <c r="C4" s="69"/>
      <c r="D4" s="69"/>
      <c r="E4" s="69"/>
      <c r="F4" s="69"/>
      <c r="G4" s="69"/>
      <c r="H4" s="69"/>
      <c r="I4" s="69"/>
      <c r="J4" s="69"/>
      <c r="K4" s="69"/>
      <c r="M4" s="30"/>
      <c r="N4" s="30"/>
      <c r="O4" s="30"/>
      <c r="P4" s="30"/>
      <c r="Q4" s="30"/>
      <c r="R4" s="30"/>
      <c r="S4" s="30"/>
    </row>
    <row r="5" spans="1:19" s="32" customFormat="1" ht="13.9" customHeight="1">
      <c r="A5" s="19" t="s">
        <v>89</v>
      </c>
      <c r="B5" s="20"/>
      <c r="C5" s="26"/>
      <c r="D5" s="26"/>
      <c r="E5" s="26"/>
      <c r="F5" s="26"/>
      <c r="G5" s="26"/>
      <c r="H5" s="26"/>
      <c r="I5" s="26"/>
      <c r="J5" s="26"/>
      <c r="K5" s="26"/>
      <c r="M5" s="30"/>
      <c r="N5" s="30"/>
      <c r="O5" s="30"/>
      <c r="P5" s="30"/>
      <c r="Q5" s="30"/>
      <c r="R5" s="30"/>
      <c r="S5" s="30"/>
    </row>
    <row r="6" spans="1:19" ht="15" customHeight="1">
      <c r="E6" s="34"/>
      <c r="M6" s="30"/>
      <c r="N6" s="30"/>
      <c r="O6" s="30"/>
      <c r="P6" s="30"/>
      <c r="Q6" s="30"/>
      <c r="R6" s="30"/>
      <c r="S6" s="30"/>
    </row>
    <row r="7" spans="1:19" ht="15" customHeight="1">
      <c r="B7" s="35" t="s">
        <v>48</v>
      </c>
      <c r="C7" s="35"/>
      <c r="D7" s="36">
        <v>2024</v>
      </c>
      <c r="E7" s="34" t="s">
        <v>49</v>
      </c>
      <c r="F7" s="37"/>
      <c r="N7" s="31"/>
      <c r="O7" s="31"/>
      <c r="P7" s="31"/>
      <c r="Q7" s="31"/>
      <c r="R7" s="31"/>
      <c r="S7" s="31"/>
    </row>
    <row r="8" spans="1:19" s="59" customFormat="1" ht="15" customHeight="1">
      <c r="B8" s="60"/>
      <c r="C8" s="60"/>
      <c r="D8" s="61"/>
      <c r="E8" s="62"/>
      <c r="F8" s="63"/>
      <c r="N8" s="64"/>
      <c r="O8" s="64"/>
      <c r="P8" s="64"/>
      <c r="Q8" s="64"/>
      <c r="R8" s="64"/>
      <c r="S8" s="64"/>
    </row>
    <row r="9" spans="1:19" ht="15" customHeight="1">
      <c r="B9" s="58" t="s">
        <v>59</v>
      </c>
      <c r="N9" s="31"/>
      <c r="O9" s="31"/>
      <c r="P9" s="31"/>
      <c r="Q9" s="31"/>
      <c r="R9" s="31"/>
      <c r="S9" s="31"/>
    </row>
    <row r="10" spans="1:19" ht="15" customHeight="1">
      <c r="B10" s="45"/>
      <c r="C10" s="72" t="s">
        <v>71</v>
      </c>
      <c r="D10" s="71"/>
      <c r="E10" s="45" t="s">
        <v>68</v>
      </c>
      <c r="M10" s="38"/>
    </row>
    <row r="11" spans="1:19" ht="15" customHeight="1">
      <c r="B11" s="27" t="s">
        <v>46</v>
      </c>
      <c r="C11" s="27" t="s">
        <v>61</v>
      </c>
      <c r="D11" s="74" t="s">
        <v>60</v>
      </c>
      <c r="E11" s="75"/>
    </row>
    <row r="12" spans="1:19" ht="15" customHeight="1">
      <c r="A12" s="55"/>
      <c r="B12" s="25">
        <f t="shared" ref="B12:B34" si="0">B13-1</f>
        <v>2001</v>
      </c>
      <c r="C12" s="66">
        <f>VLOOKUP(B12,input_data!A:I,8,FALSE)</f>
        <v>10200</v>
      </c>
      <c r="D12" s="66">
        <f>VLOOKUP(B12,input_data!A:I,9,FALSE)</f>
        <v>6600</v>
      </c>
      <c r="E12" s="66">
        <f>VLOOKUP(B12,input_data!A:J,10,FALSE)</f>
        <v>91</v>
      </c>
    </row>
    <row r="13" spans="1:19" ht="15" customHeight="1">
      <c r="A13" s="55"/>
      <c r="B13" s="24">
        <f t="shared" si="0"/>
        <v>2002</v>
      </c>
      <c r="C13" s="67">
        <f>VLOOKUP(B13,input_data!A:I,8,FALSE)</f>
        <v>10400</v>
      </c>
      <c r="D13" s="67">
        <f>VLOOKUP(B13,input_data!A:I,9,FALSE)</f>
        <v>6200</v>
      </c>
      <c r="E13" s="67">
        <f>VLOOKUP(B13,input_data!A:J,10,FALSE)</f>
        <v>92</v>
      </c>
    </row>
    <row r="14" spans="1:19" ht="15" customHeight="1">
      <c r="A14" s="55"/>
      <c r="B14" s="25">
        <f t="shared" si="0"/>
        <v>2003</v>
      </c>
      <c r="C14" s="66">
        <f>VLOOKUP(B14,input_data!A:I,8,FALSE)</f>
        <v>10100</v>
      </c>
      <c r="D14" s="66">
        <f>VLOOKUP(B14,input_data!A:I,9,FALSE)</f>
        <v>5800</v>
      </c>
      <c r="E14" s="66">
        <f>VLOOKUP(B14,input_data!A:J,10,FALSE)</f>
        <v>90</v>
      </c>
    </row>
    <row r="15" spans="1:19" ht="15" customHeight="1">
      <c r="A15" s="55"/>
      <c r="B15" s="24">
        <f t="shared" si="0"/>
        <v>2004</v>
      </c>
      <c r="C15" s="67">
        <f>VLOOKUP(B15,input_data!A:I,8,FALSE)</f>
        <v>11400</v>
      </c>
      <c r="D15" s="67">
        <f>VLOOKUP(B15,input_data!A:I,9,FALSE)</f>
        <v>6000</v>
      </c>
      <c r="E15" s="67">
        <f>VLOOKUP(B15,input_data!A:J,10,FALSE)</f>
        <v>87</v>
      </c>
    </row>
    <row r="16" spans="1:19" ht="15" customHeight="1">
      <c r="A16" s="55"/>
      <c r="B16" s="25">
        <f t="shared" si="0"/>
        <v>2005</v>
      </c>
      <c r="C16" s="66">
        <f>VLOOKUP(B16,input_data!A:I,8,FALSE)</f>
        <v>12500</v>
      </c>
      <c r="D16" s="66">
        <f>VLOOKUP(B16,input_data!A:I,9,FALSE)</f>
        <v>6800</v>
      </c>
      <c r="E16" s="66">
        <f>VLOOKUP(B16,input_data!A:J,10,FALSE)</f>
        <v>69</v>
      </c>
    </row>
    <row r="17" spans="1:13" ht="15" customHeight="1">
      <c r="A17" s="55"/>
      <c r="B17" s="24">
        <f t="shared" si="0"/>
        <v>2006</v>
      </c>
      <c r="C17" s="67">
        <f>VLOOKUP(B17,input_data!A:I,8,FALSE)</f>
        <v>11900</v>
      </c>
      <c r="D17" s="67">
        <f>VLOOKUP(B17,input_data!A:I,9,FALSE)</f>
        <v>6200</v>
      </c>
      <c r="E17" s="67">
        <f>VLOOKUP(B17,input_data!A:J,10,FALSE)</f>
        <v>76</v>
      </c>
    </row>
    <row r="18" spans="1:13" ht="15" customHeight="1">
      <c r="A18" s="55"/>
      <c r="B18" s="25">
        <f t="shared" si="0"/>
        <v>2007</v>
      </c>
      <c r="C18" s="66">
        <f>VLOOKUP(B18,input_data!A:I,8,FALSE)</f>
        <v>12100</v>
      </c>
      <c r="D18" s="66">
        <f>VLOOKUP(B18,input_data!A:I,9,FALSE)</f>
        <v>6100</v>
      </c>
      <c r="E18" s="66">
        <f>VLOOKUP(B18,input_data!A:J,10,FALSE)</f>
        <v>74</v>
      </c>
    </row>
    <row r="19" spans="1:13" ht="15" customHeight="1">
      <c r="A19" s="55"/>
      <c r="B19" s="24">
        <f t="shared" si="0"/>
        <v>2008</v>
      </c>
      <c r="C19" s="67">
        <f>VLOOKUP(B19,input_data!A:I,8,FALSE)</f>
        <v>8700</v>
      </c>
      <c r="D19" s="67">
        <f>VLOOKUP(B19,input_data!A:I,9,FALSE)</f>
        <v>6100</v>
      </c>
      <c r="E19" s="67">
        <f>VLOOKUP(B19,input_data!A:J,10,FALSE)</f>
        <v>75</v>
      </c>
    </row>
    <row r="20" spans="1:13" ht="15" customHeight="1">
      <c r="A20" s="55"/>
      <c r="B20" s="25">
        <f t="shared" si="0"/>
        <v>2009</v>
      </c>
      <c r="C20" s="66">
        <f>VLOOKUP(B20,input_data!A:I,8,FALSE)</f>
        <v>9600</v>
      </c>
      <c r="D20" s="66">
        <f>VLOOKUP(B20,input_data!A:I,9,FALSE)</f>
        <v>5800</v>
      </c>
      <c r="E20" s="66">
        <f>VLOOKUP(B20,input_data!A:J,10,FALSE)</f>
        <v>78</v>
      </c>
    </row>
    <row r="21" spans="1:13" ht="15" customHeight="1">
      <c r="A21" s="55"/>
      <c r="B21" s="24">
        <f t="shared" si="0"/>
        <v>2010</v>
      </c>
      <c r="C21" s="67">
        <f>VLOOKUP(B21,input_data!A:I,8,FALSE)</f>
        <v>10729</v>
      </c>
      <c r="D21" s="67">
        <f>VLOOKUP(B21,input_data!A:I,9,FALSE)</f>
        <v>6009</v>
      </c>
      <c r="E21" s="67">
        <f>VLOOKUP(B21,input_data!A:J,10,FALSE)</f>
        <v>71.035779663837545</v>
      </c>
    </row>
    <row r="22" spans="1:13" ht="15" customHeight="1">
      <c r="A22" s="55"/>
      <c r="B22" s="25">
        <f t="shared" si="0"/>
        <v>2011</v>
      </c>
      <c r="C22" s="66">
        <f>VLOOKUP(B22,input_data!A:I,8,FALSE)</f>
        <v>10854</v>
      </c>
      <c r="D22" s="66">
        <f>VLOOKUP(B22,input_data!A:I,9,FALSE)</f>
        <v>6037</v>
      </c>
      <c r="E22" s="66">
        <f>VLOOKUP(B22,input_data!A:J,10,FALSE)</f>
        <v>71.514162663574552</v>
      </c>
    </row>
    <row r="23" spans="1:13" ht="15" customHeight="1">
      <c r="A23" s="55"/>
      <c r="B23" s="24">
        <f t="shared" si="0"/>
        <v>2012</v>
      </c>
      <c r="C23" s="67">
        <f>VLOOKUP(B23,input_data!A:I,8,FALSE)</f>
        <v>11141</v>
      </c>
      <c r="D23" s="67">
        <f>VLOOKUP(B23,input_data!A:I,9,FALSE)</f>
        <v>6108</v>
      </c>
      <c r="E23" s="67">
        <f>VLOOKUP(B23,input_data!A:J,10,FALSE)</f>
        <v>69.626720958410317</v>
      </c>
    </row>
    <row r="24" spans="1:13">
      <c r="A24" s="55"/>
      <c r="B24" s="25">
        <f t="shared" si="0"/>
        <v>2013</v>
      </c>
      <c r="C24" s="66">
        <f>VLOOKUP(B24,input_data!A:I,8,FALSE)</f>
        <v>11014</v>
      </c>
      <c r="D24" s="66">
        <f>VLOOKUP(B24,input_data!A:I,9,FALSE)</f>
        <v>5973</v>
      </c>
      <c r="E24" s="66">
        <f>VLOOKUP(B24,input_data!A:J,10,FALSE)</f>
        <v>70.42139370899045</v>
      </c>
    </row>
    <row r="25" spans="1:13">
      <c r="A25" s="55"/>
      <c r="B25" s="24">
        <f t="shared" si="0"/>
        <v>2014</v>
      </c>
      <c r="C25" s="67">
        <f>VLOOKUP(B25,input_data!A:I,8,FALSE)</f>
        <v>11319</v>
      </c>
      <c r="D25" s="67">
        <f>VLOOKUP(B25,input_data!A:I,9,FALSE)</f>
        <v>5969</v>
      </c>
      <c r="E25" s="67">
        <f>VLOOKUP(B25,input_data!A:J,10,FALSE)</f>
        <v>68.020606425893931</v>
      </c>
      <c r="G25" s="34"/>
      <c r="J25" s="21"/>
      <c r="K25" s="21"/>
      <c r="L25" s="21"/>
      <c r="M25" s="21"/>
    </row>
    <row r="26" spans="1:13">
      <c r="A26" s="55"/>
      <c r="B26" s="25">
        <f t="shared" si="0"/>
        <v>2015</v>
      </c>
      <c r="C26" s="66">
        <f>VLOOKUP(B26,input_data!A:I,8,FALSE)</f>
        <v>11512</v>
      </c>
      <c r="D26" s="66">
        <f>VLOOKUP(B26,input_data!A:I,9,FALSE)</f>
        <v>6557</v>
      </c>
      <c r="E26" s="66">
        <f>VLOOKUP(B26,input_data!A:J,10,FALSE)</f>
        <v>62.171572365410825</v>
      </c>
      <c r="G26" s="34"/>
      <c r="J26" s="21"/>
      <c r="K26" s="21"/>
      <c r="L26" s="21"/>
      <c r="M26" s="21"/>
    </row>
    <row r="27" spans="1:13">
      <c r="A27" s="55"/>
      <c r="B27" s="24">
        <f t="shared" si="0"/>
        <v>2016</v>
      </c>
      <c r="C27" s="67">
        <f>VLOOKUP(B27,input_data!A:I,8,FALSE)</f>
        <v>10882</v>
      </c>
      <c r="D27" s="67">
        <f>VLOOKUP(B27,input_data!A:I,9,FALSE)</f>
        <v>6043</v>
      </c>
      <c r="E27" s="67">
        <f>VLOOKUP(B27,input_data!A:J,10,FALSE)</f>
        <v>68.676816150918413</v>
      </c>
    </row>
    <row r="28" spans="1:13">
      <c r="A28" s="55"/>
      <c r="B28" s="25">
        <f t="shared" si="0"/>
        <v>2017</v>
      </c>
      <c r="C28" s="66">
        <f>VLOOKUP(B28,input_data!A:I,8,FALSE)</f>
        <v>11051</v>
      </c>
      <c r="D28" s="66">
        <f>VLOOKUP(B28,input_data!A:I,9,FALSE)</f>
        <v>5955</v>
      </c>
      <c r="E28" s="66">
        <f>VLOOKUP(B28,input_data!A:J,10,FALSE)</f>
        <v>69.961209068010177</v>
      </c>
    </row>
    <row r="29" spans="1:13">
      <c r="A29" s="55"/>
      <c r="B29" s="24">
        <f t="shared" si="0"/>
        <v>2018</v>
      </c>
      <c r="C29" s="67">
        <f>VLOOKUP(B29,input_data!A:I,8,FALSE)</f>
        <v>10976</v>
      </c>
      <c r="D29" s="67">
        <f>VLOOKUP(B29,input_data!A:I,9,FALSE)</f>
        <v>5824</v>
      </c>
      <c r="E29" s="67">
        <f>VLOOKUP(B29,input_data!A:J,10,FALSE)</f>
        <v>70.299278846153911</v>
      </c>
    </row>
    <row r="30" spans="1:13">
      <c r="A30" s="55"/>
      <c r="B30" s="25">
        <f t="shared" si="0"/>
        <v>2019</v>
      </c>
      <c r="C30" s="66">
        <f>VLOOKUP(B30,input_data!A:I,8,FALSE)</f>
        <v>10539</v>
      </c>
      <c r="D30" s="66">
        <f>VLOOKUP(B30,input_data!A:I,9,FALSE)</f>
        <v>5451</v>
      </c>
      <c r="E30" s="66">
        <f>VLOOKUP(B30,input_data!A:J,10,FALSE)</f>
        <v>75.855622821500674</v>
      </c>
    </row>
    <row r="31" spans="1:13">
      <c r="A31" s="55"/>
      <c r="B31" s="24">
        <f t="shared" si="0"/>
        <v>2020</v>
      </c>
      <c r="C31" s="67">
        <f>VLOOKUP(B31,input_data!A:I,8,FALSE)</f>
        <v>0</v>
      </c>
      <c r="D31" s="67">
        <f>VLOOKUP(B31,input_data!A:I,9,FALSE)</f>
        <v>0</v>
      </c>
      <c r="E31" s="67">
        <f>VLOOKUP(B31,input_data!A:J,10,FALSE)</f>
        <v>0</v>
      </c>
    </row>
    <row r="32" spans="1:13" ht="14.15" customHeight="1">
      <c r="A32" s="55"/>
      <c r="B32" s="25">
        <f t="shared" si="0"/>
        <v>2021</v>
      </c>
      <c r="C32" s="66">
        <f>VLOOKUP(B32,input_data!A:I,8,FALSE)</f>
        <v>10259</v>
      </c>
      <c r="D32" s="66">
        <f>VLOOKUP(B32,input_data!A:I,9,FALSE)</f>
        <v>4864</v>
      </c>
      <c r="E32" s="66">
        <f>VLOOKUP(B32,input_data!A:J,10,FALSE)</f>
        <v>81.90748355269325</v>
      </c>
    </row>
    <row r="33" spans="1:19" ht="16" customHeight="1">
      <c r="A33" s="55"/>
      <c r="B33" s="24">
        <f t="shared" si="0"/>
        <v>2022</v>
      </c>
      <c r="C33" s="67">
        <f>VLOOKUP(B33,input_data!A:I,8,FALSE)</f>
        <v>10186</v>
      </c>
      <c r="D33" s="67">
        <f>VLOOKUP(B33,input_data!A:I,9,FALSE)</f>
        <v>4758</v>
      </c>
      <c r="E33" s="67">
        <f>VLOOKUP(B33,input_data!A:J,10,FALSE)</f>
        <v>72.110550651534254</v>
      </c>
      <c r="G33" s="22"/>
      <c r="H33" s="22"/>
      <c r="I33" s="22"/>
      <c r="J33" s="22"/>
      <c r="K33" s="22"/>
    </row>
    <row r="34" spans="1:19" ht="16" customHeight="1">
      <c r="A34" s="55"/>
      <c r="B34" s="25">
        <f t="shared" si="0"/>
        <v>2023</v>
      </c>
      <c r="C34" s="66">
        <f>VLOOKUP(B34,input_data!A:I,8,FALSE)</f>
        <v>10188</v>
      </c>
      <c r="D34" s="66">
        <f>VLOOKUP(B34,input_data!A:I,9,FALSE)</f>
        <v>4761</v>
      </c>
      <c r="E34" s="66">
        <f>VLOOKUP(B34,input_data!A:J,10,FALSE)</f>
        <v>70.979416089056841</v>
      </c>
      <c r="N34" s="21"/>
      <c r="O34" s="21"/>
      <c r="P34" s="21"/>
      <c r="Q34" s="21"/>
      <c r="R34" s="21"/>
      <c r="S34" s="21"/>
    </row>
    <row r="35" spans="1:19" ht="16" customHeight="1">
      <c r="A35" s="55"/>
      <c r="B35" s="24">
        <f>D7</f>
        <v>2024</v>
      </c>
      <c r="C35" s="67">
        <f>VLOOKUP(B35,input_data!A:I,8,FALSE)</f>
        <v>9913</v>
      </c>
      <c r="D35" s="67">
        <f>VLOOKUP(B35,input_data!A:I,9,FALSE)</f>
        <v>4634</v>
      </c>
      <c r="E35" s="67">
        <f>VLOOKUP(B35,input_data!A:J,10,FALSE)</f>
        <v>70.631419939577071</v>
      </c>
    </row>
    <row r="37" spans="1:19" ht="16" customHeight="1">
      <c r="B37" s="33" t="s">
        <v>72</v>
      </c>
    </row>
    <row r="38" spans="1:19" s="21" customFormat="1">
      <c r="A38" s="33"/>
      <c r="B38" s="33" t="s">
        <v>70</v>
      </c>
      <c r="C38" s="33"/>
      <c r="D38" s="33"/>
      <c r="E38" s="33"/>
      <c r="F38" s="33"/>
      <c r="G38" s="33"/>
      <c r="H38" s="33"/>
      <c r="I38" s="33"/>
      <c r="J38" s="33"/>
      <c r="K38" s="33"/>
      <c r="N38" s="33"/>
      <c r="O38" s="33"/>
      <c r="P38" s="33"/>
      <c r="Q38" s="33"/>
      <c r="R38" s="33"/>
      <c r="S38" s="33"/>
    </row>
  </sheetData>
  <mergeCells count="5">
    <mergeCell ref="A2:K2"/>
    <mergeCell ref="A3:K3"/>
    <mergeCell ref="A4:K4"/>
    <mergeCell ref="C10:D10"/>
    <mergeCell ref="D11:E11"/>
  </mergeCells>
  <conditionalFormatting sqref="C12:E12 C14:E14 C16:E16 C18:E18 C20:E20 C22:E22 C24:E24 C26:E26 C28:E28 C30:E30 C32:E32 C34:E34">
    <cfRule type="containsErrors" dxfId="5" priority="2">
      <formula>ISERROR(C12)</formula>
    </cfRule>
  </conditionalFormatting>
  <conditionalFormatting sqref="C13:E13 C15:E15 C17:E17 C19:E19 C21:E21 C23:E23 C25:E25 C27:E27 C29:E29 C31:E31 C33:E33 C35:E35">
    <cfRule type="containsErrors" dxfId="4" priority="1">
      <formula>ISERROR(C13)</formula>
    </cfRule>
  </conditionalFormatting>
  <dataValidations count="1">
    <dataValidation type="list" allowBlank="1" showInputMessage="1" showErrorMessage="1" sqref="C6" xr:uid="{00000000-0002-0000-0300-000000000000}">
      <formula1>Month</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lookups!$A$42:$A$52</xm:f>
          </x14:formula1>
          <xm:sqref>D7:D8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workbookViewId="0">
      <selection activeCell="Z6" sqref="Z6"/>
    </sheetView>
  </sheetViews>
  <sheetFormatPr defaultRowHeight="12.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M29"/>
  <sheetViews>
    <sheetView showGridLines="0" workbookViewId="0">
      <selection activeCell="G37" sqref="G37"/>
    </sheetView>
  </sheetViews>
  <sheetFormatPr defaultColWidth="9.1796875" defaultRowHeight="15.5"/>
  <cols>
    <col min="1" max="2" width="9.1796875" style="9"/>
    <col min="3" max="7" width="18.54296875" style="9" customWidth="1"/>
    <col min="8" max="9" width="9.1796875" style="9"/>
    <col min="10" max="12" width="22.7265625" style="9" customWidth="1"/>
    <col min="13" max="13" width="26.1796875" style="9" customWidth="1"/>
    <col min="14" max="16384" width="9.1796875" style="9"/>
  </cols>
  <sheetData>
    <row r="2" spans="3:13">
      <c r="C2" s="12" t="s">
        <v>63</v>
      </c>
      <c r="J2" s="12" t="s">
        <v>59</v>
      </c>
    </row>
    <row r="3" spans="3:13" ht="15" customHeight="1">
      <c r="C3" s="45"/>
      <c r="D3" s="70" t="s">
        <v>65</v>
      </c>
      <c r="E3" s="71"/>
      <c r="F3" s="72" t="s">
        <v>66</v>
      </c>
      <c r="G3" s="71"/>
      <c r="J3" s="45"/>
      <c r="K3" s="72" t="s">
        <v>73</v>
      </c>
      <c r="L3" s="71"/>
      <c r="M3" s="45" t="s">
        <v>67</v>
      </c>
    </row>
    <row r="4" spans="3:13" ht="30" customHeight="1">
      <c r="C4" s="27" t="s">
        <v>46</v>
      </c>
      <c r="D4" s="27" t="s">
        <v>52</v>
      </c>
      <c r="E4" s="27" t="s">
        <v>53</v>
      </c>
      <c r="F4" s="27" t="s">
        <v>52</v>
      </c>
      <c r="G4" s="27" t="s">
        <v>53</v>
      </c>
      <c r="J4" s="27" t="s">
        <v>46</v>
      </c>
      <c r="K4" s="27" t="s">
        <v>61</v>
      </c>
      <c r="L4" s="74" t="s">
        <v>60</v>
      </c>
      <c r="M4" s="75"/>
    </row>
    <row r="5" spans="3:13" ht="15" customHeight="1">
      <c r="C5" s="25">
        <f>'Herd size'!B12</f>
        <v>2001</v>
      </c>
      <c r="D5" s="66">
        <f>'Herd size'!C12</f>
        <v>5845.3739999999998</v>
      </c>
      <c r="E5" s="66">
        <f>'Herd size'!D12</f>
        <v>5584.8716166991289</v>
      </c>
      <c r="F5" s="66">
        <f>'Herd size'!E12</f>
        <v>597.87699999999995</v>
      </c>
      <c r="G5" s="66">
        <f>'Herd size'!F12</f>
        <v>546.71801388760309</v>
      </c>
      <c r="J5" s="25">
        <f>Holdings!B12</f>
        <v>2001</v>
      </c>
      <c r="K5" s="66">
        <f>Holdings!C12</f>
        <v>10200</v>
      </c>
      <c r="L5" s="66">
        <f>Holdings!D12</f>
        <v>6600</v>
      </c>
      <c r="M5" s="66">
        <f>Holdings!E12</f>
        <v>91</v>
      </c>
    </row>
    <row r="6" spans="3:13" ht="15" customHeight="1">
      <c r="C6" s="24">
        <f>'Herd size'!B13</f>
        <v>2002</v>
      </c>
      <c r="D6" s="67">
        <f>'Herd size'!C13</f>
        <v>5588.0420000000004</v>
      </c>
      <c r="E6" s="67">
        <f>'Herd size'!D13</f>
        <v>5330.1210000000001</v>
      </c>
      <c r="F6" s="67">
        <f>'Herd size'!E13</f>
        <v>557.65800000000002</v>
      </c>
      <c r="G6" s="67">
        <f>'Herd size'!F13</f>
        <v>519.83069999999998</v>
      </c>
      <c r="J6" s="24">
        <f>Holdings!B13</f>
        <v>2002</v>
      </c>
      <c r="K6" s="67">
        <f>Holdings!C13</f>
        <v>10400</v>
      </c>
      <c r="L6" s="67">
        <f>Holdings!D13</f>
        <v>6200</v>
      </c>
      <c r="M6" s="67">
        <f>Holdings!E13</f>
        <v>92</v>
      </c>
    </row>
    <row r="7" spans="3:13" ht="15" customHeight="1">
      <c r="C7" s="25">
        <f>'Herd size'!B14</f>
        <v>2003</v>
      </c>
      <c r="D7" s="66">
        <f>'Herd size'!C14</f>
        <v>5045.777</v>
      </c>
      <c r="E7" s="66">
        <f>'Herd size'!D14</f>
        <v>4842.4639999999999</v>
      </c>
      <c r="F7" s="66">
        <f>'Herd size'!E14</f>
        <v>515.70299999999997</v>
      </c>
      <c r="G7" s="66">
        <f>'Herd size'!F14</f>
        <v>514.32799999999997</v>
      </c>
      <c r="J7" s="25">
        <f>Holdings!B14</f>
        <v>2003</v>
      </c>
      <c r="K7" s="66">
        <f>Holdings!C14</f>
        <v>10100</v>
      </c>
      <c r="L7" s="66">
        <f>Holdings!D14</f>
        <v>5800</v>
      </c>
      <c r="M7" s="66">
        <f>Holdings!E14</f>
        <v>90</v>
      </c>
    </row>
    <row r="8" spans="3:13" ht="15" customHeight="1">
      <c r="C8" s="24">
        <f>'Herd size'!B15</f>
        <v>2004</v>
      </c>
      <c r="D8" s="67">
        <f>'Herd size'!C15</f>
        <v>5158.5209999999997</v>
      </c>
      <c r="E8" s="67">
        <f>'Herd size'!D15</f>
        <v>4787.3789999999999</v>
      </c>
      <c r="F8" s="67">
        <f>'Herd size'!E15</f>
        <v>514.72500000000002</v>
      </c>
      <c r="G8" s="67">
        <f>'Herd size'!F15</f>
        <v>475.11099999999999</v>
      </c>
      <c r="J8" s="24">
        <f>Holdings!B15</f>
        <v>2004</v>
      </c>
      <c r="K8" s="67">
        <f>Holdings!C15</f>
        <v>11400</v>
      </c>
      <c r="L8" s="67">
        <f>Holdings!D15</f>
        <v>6000</v>
      </c>
      <c r="M8" s="67">
        <f>Holdings!E15</f>
        <v>87</v>
      </c>
    </row>
    <row r="9" spans="3:13" ht="15" customHeight="1">
      <c r="C9" s="25">
        <f>'Herd size'!B16</f>
        <v>2005</v>
      </c>
      <c r="D9" s="66">
        <f>'Herd size'!C16</f>
        <v>4861.9480000000003</v>
      </c>
      <c r="E9" s="66">
        <f>'Herd size'!D16</f>
        <v>4726.2070000000003</v>
      </c>
      <c r="F9" s="66">
        <f>'Herd size'!E16</f>
        <v>469.5845716982152</v>
      </c>
      <c r="G9" s="66">
        <f>'Herd size'!F16</f>
        <v>440.89100000000002</v>
      </c>
      <c r="J9" s="25">
        <f>Holdings!B16</f>
        <v>2005</v>
      </c>
      <c r="K9" s="66">
        <f>Holdings!C16</f>
        <v>12500</v>
      </c>
      <c r="L9" s="66">
        <f>Holdings!D16</f>
        <v>6800</v>
      </c>
      <c r="M9" s="66">
        <f>Holdings!E16</f>
        <v>69</v>
      </c>
    </row>
    <row r="10" spans="3:13" ht="15" customHeight="1">
      <c r="C10" s="24">
        <f>'Herd size'!B17</f>
        <v>2006</v>
      </c>
      <c r="D10" s="67">
        <f>'Herd size'!C17</f>
        <v>4932.9229999999998</v>
      </c>
      <c r="E10" s="67">
        <f>'Herd size'!D17</f>
        <v>4731.3888999999999</v>
      </c>
      <c r="F10" s="67">
        <f>'Herd size'!E17</f>
        <v>468.34184465891224</v>
      </c>
      <c r="G10" s="67">
        <f>'Herd size'!F17</f>
        <v>448.85199999999998</v>
      </c>
      <c r="J10" s="24">
        <f>Holdings!B17</f>
        <v>2006</v>
      </c>
      <c r="K10" s="67">
        <f>Holdings!C17</f>
        <v>11900</v>
      </c>
      <c r="L10" s="67">
        <f>Holdings!D17</f>
        <v>6200</v>
      </c>
      <c r="M10" s="67">
        <f>Holdings!E17</f>
        <v>76</v>
      </c>
    </row>
    <row r="11" spans="3:13" ht="15" customHeight="1">
      <c r="C11" s="25">
        <f>'Herd size'!B18</f>
        <v>2007</v>
      </c>
      <c r="D11" s="66">
        <f>'Herd size'!C18</f>
        <v>4834.375</v>
      </c>
      <c r="E11" s="66">
        <f>'Herd size'!D18</f>
        <v>4670.9830000000002</v>
      </c>
      <c r="F11" s="66">
        <f>'Herd size'!E18</f>
        <v>455.024</v>
      </c>
      <c r="G11" s="66">
        <f>'Herd size'!F18</f>
        <v>436.47699999999998</v>
      </c>
      <c r="J11" s="25">
        <f>Holdings!B18</f>
        <v>2007</v>
      </c>
      <c r="K11" s="66">
        <f>Holdings!C18</f>
        <v>12100</v>
      </c>
      <c r="L11" s="66">
        <f>Holdings!D18</f>
        <v>6100</v>
      </c>
      <c r="M11" s="66">
        <f>Holdings!E18</f>
        <v>74</v>
      </c>
    </row>
    <row r="12" spans="3:13" ht="15" customHeight="1">
      <c r="C12" s="24">
        <f>'Herd size'!B19</f>
        <v>2008</v>
      </c>
      <c r="D12" s="67">
        <f>'Herd size'!C19</f>
        <v>4713.5119999999997</v>
      </c>
      <c r="E12" s="67">
        <f>'Herd size'!D19</f>
        <v>4549.5085004093662</v>
      </c>
      <c r="F12" s="67">
        <f>'Herd size'!E19</f>
        <v>420.58699999999999</v>
      </c>
      <c r="G12" s="67">
        <f>'Herd size'!F19</f>
        <v>426.11159482661503</v>
      </c>
      <c r="J12" s="24">
        <f>Holdings!B19</f>
        <v>2008</v>
      </c>
      <c r="K12" s="67">
        <f>Holdings!C19</f>
        <v>8700</v>
      </c>
      <c r="L12" s="67">
        <f>Holdings!D19</f>
        <v>6100</v>
      </c>
      <c r="M12" s="67">
        <f>Holdings!E19</f>
        <v>75</v>
      </c>
    </row>
    <row r="13" spans="3:13" ht="15" customHeight="1">
      <c r="C13" s="25">
        <f>'Herd size'!B20</f>
        <v>2009</v>
      </c>
      <c r="D13" s="66">
        <f>'Herd size'!C20</f>
        <v>4540.4383990999995</v>
      </c>
      <c r="E13" s="66">
        <f>'Herd size'!D20</f>
        <v>4416.120691607156</v>
      </c>
      <c r="F13" s="66">
        <f>'Herd size'!E20</f>
        <v>426.41432839999862</v>
      </c>
      <c r="G13" s="66">
        <f>'Herd size'!F20</f>
        <v>416.56618376178523</v>
      </c>
      <c r="J13" s="25">
        <f>Holdings!B20</f>
        <v>2009</v>
      </c>
      <c r="K13" s="66">
        <f>Holdings!C20</f>
        <v>9600</v>
      </c>
      <c r="L13" s="66">
        <f>Holdings!D20</f>
        <v>5800</v>
      </c>
      <c r="M13" s="66">
        <f>Holdings!E20</f>
        <v>78</v>
      </c>
    </row>
    <row r="14" spans="3:13">
      <c r="C14" s="24">
        <f>'Herd size'!B21</f>
        <v>2010</v>
      </c>
      <c r="D14" s="67">
        <f>'Herd size'!C21</f>
        <v>4460.317</v>
      </c>
      <c r="E14" s="67">
        <f>'Herd size'!D21</f>
        <v>4387.8819962603566</v>
      </c>
      <c r="F14" s="67">
        <f>'Herd size'!E21</f>
        <v>426.85399999999998</v>
      </c>
      <c r="G14" s="67">
        <f>'Herd size'!F21</f>
        <v>422.96310175722164</v>
      </c>
      <c r="J14" s="24">
        <f>Holdings!B21</f>
        <v>2010</v>
      </c>
      <c r="K14" s="67">
        <f>Holdings!C21</f>
        <v>10729</v>
      </c>
      <c r="L14" s="67">
        <f>Holdings!D21</f>
        <v>6009</v>
      </c>
      <c r="M14" s="67">
        <f>Holdings!E21</f>
        <v>71.035779663837545</v>
      </c>
    </row>
    <row r="15" spans="3:13">
      <c r="C15" s="25">
        <f>'Herd size'!B22</f>
        <v>2011</v>
      </c>
      <c r="D15" s="66">
        <f>'Herd size'!C22</f>
        <v>4440.6310000000003</v>
      </c>
      <c r="E15" s="66">
        <f>'Herd size'!D22</f>
        <v>4327.4818917037283</v>
      </c>
      <c r="F15" s="66">
        <f>'Herd size'!E22</f>
        <v>431.73099999999999</v>
      </c>
      <c r="G15" s="66">
        <f>'Herd size'!F22</f>
        <v>409.31963849047469</v>
      </c>
      <c r="J15" s="25">
        <f>Holdings!B22</f>
        <v>2011</v>
      </c>
      <c r="K15" s="66">
        <f>Holdings!C22</f>
        <v>10854</v>
      </c>
      <c r="L15" s="66">
        <f>Holdings!D22</f>
        <v>6037</v>
      </c>
      <c r="M15" s="66">
        <f>Holdings!E22</f>
        <v>71.514162663574552</v>
      </c>
    </row>
    <row r="16" spans="3:13">
      <c r="C16" s="24">
        <f>'Herd size'!B23</f>
        <v>2012</v>
      </c>
      <c r="D16" s="67">
        <f>'Herd size'!C23</f>
        <v>4480.9040000000005</v>
      </c>
      <c r="E16" s="67">
        <f>'Herd size'!D23</f>
        <v>4215.9537600703788</v>
      </c>
      <c r="F16" s="67">
        <f>'Herd size'!E23</f>
        <v>425.28</v>
      </c>
      <c r="G16" s="67">
        <f>'Herd size'!F23</f>
        <v>400.13461486550472</v>
      </c>
      <c r="J16" s="24">
        <f>Holdings!B23</f>
        <v>2012</v>
      </c>
      <c r="K16" s="67">
        <f>Holdings!C23</f>
        <v>11141</v>
      </c>
      <c r="L16" s="67">
        <f>Holdings!D23</f>
        <v>6108</v>
      </c>
      <c r="M16" s="67">
        <f>Holdings!E23</f>
        <v>69.626720958410317</v>
      </c>
    </row>
    <row r="17" spans="3:13">
      <c r="C17" s="25">
        <f>'Herd size'!B24</f>
        <v>2013</v>
      </c>
      <c r="D17" s="66">
        <f>'Herd size'!C24</f>
        <v>4884.9709999999995</v>
      </c>
      <c r="E17" s="66">
        <f>'Herd size'!D24</f>
        <v>4383.0039320215847</v>
      </c>
      <c r="F17" s="66">
        <f>'Herd size'!E24</f>
        <v>420.62700000000001</v>
      </c>
      <c r="G17" s="66">
        <f>'Herd size'!F24</f>
        <v>397.72275740423089</v>
      </c>
      <c r="J17" s="25">
        <f>Holdings!B24</f>
        <v>2013</v>
      </c>
      <c r="K17" s="66">
        <f>Holdings!C24</f>
        <v>11014</v>
      </c>
      <c r="L17" s="66">
        <f>Holdings!D24</f>
        <v>5973</v>
      </c>
      <c r="M17" s="66">
        <f>Holdings!E24</f>
        <v>70.42139370899045</v>
      </c>
    </row>
    <row r="18" spans="3:13">
      <c r="C18" s="24">
        <f>'Herd size'!B25</f>
        <v>2014</v>
      </c>
      <c r="D18" s="67">
        <f>'Herd size'!C25</f>
        <v>4815.3969999999999</v>
      </c>
      <c r="E18" s="67">
        <f>'Herd size'!D25</f>
        <v>4509.6852681627297</v>
      </c>
      <c r="F18" s="67">
        <f>'Herd size'!E25</f>
        <v>406.01499999999993</v>
      </c>
      <c r="G18" s="67">
        <f>'Herd size'!F25</f>
        <v>390.42350293480297</v>
      </c>
      <c r="J18" s="24">
        <f>Holdings!B25</f>
        <v>2014</v>
      </c>
      <c r="K18" s="67">
        <f>Holdings!C25</f>
        <v>11319</v>
      </c>
      <c r="L18" s="67">
        <f>Holdings!D25</f>
        <v>5969</v>
      </c>
      <c r="M18" s="67">
        <f>Holdings!E25</f>
        <v>68.020606425893931</v>
      </c>
    </row>
    <row r="19" spans="3:13">
      <c r="C19" s="25">
        <f>'Herd size'!B26</f>
        <v>2015</v>
      </c>
      <c r="D19" s="66">
        <f>'Herd size'!C26</f>
        <v>4739.1229999999996</v>
      </c>
      <c r="E19" s="66">
        <f>'Herd size'!D26</f>
        <v>4421.6416461140207</v>
      </c>
      <c r="F19" s="66">
        <f>'Herd size'!E26</f>
        <v>407.65899999999999</v>
      </c>
      <c r="G19" s="66">
        <f>'Herd size'!F26</f>
        <v>400.65716965807803</v>
      </c>
      <c r="J19" s="25">
        <f>Holdings!B26</f>
        <v>2015</v>
      </c>
      <c r="K19" s="66">
        <f>Holdings!C26</f>
        <v>11512</v>
      </c>
      <c r="L19" s="66">
        <f>Holdings!D26</f>
        <v>6557</v>
      </c>
      <c r="M19" s="66">
        <f>Holdings!E26</f>
        <v>62.171572365410825</v>
      </c>
    </row>
    <row r="20" spans="3:13">
      <c r="C20" s="24">
        <f>'Herd size'!B27</f>
        <v>2016</v>
      </c>
      <c r="D20" s="67">
        <f>'Herd size'!C27</f>
        <v>4865.5929999999998</v>
      </c>
      <c r="E20" s="67">
        <f>'Herd size'!D27</f>
        <v>4538.2419787237159</v>
      </c>
      <c r="F20" s="67">
        <f>'Herd size'!E27</f>
        <v>415.01400000000001</v>
      </c>
      <c r="G20" s="67">
        <f>'Herd size'!F27</f>
        <v>408.80391053436938</v>
      </c>
      <c r="J20" s="24">
        <f>Holdings!B27</f>
        <v>2016</v>
      </c>
      <c r="K20" s="67">
        <f>Holdings!C27</f>
        <v>10882</v>
      </c>
      <c r="L20" s="67">
        <f>Holdings!D27</f>
        <v>6043</v>
      </c>
      <c r="M20" s="67">
        <f>Holdings!E27</f>
        <v>68.676816150918413</v>
      </c>
    </row>
    <row r="21" spans="3:13">
      <c r="C21" s="25">
        <f>'Herd size'!B28</f>
        <v>2017</v>
      </c>
      <c r="D21" s="66">
        <f>'Herd size'!C28</f>
        <v>4968.82</v>
      </c>
      <c r="E21" s="66">
        <f>'Herd size'!D28</f>
        <v>4713.3169131156837</v>
      </c>
      <c r="F21" s="66">
        <f>'Herd size'!E28</f>
        <v>416.61900000000003</v>
      </c>
      <c r="G21" s="66">
        <f>'Herd size'!F28</f>
        <v>407.22984860430694</v>
      </c>
      <c r="J21" s="25">
        <f>Holdings!B28</f>
        <v>2017</v>
      </c>
      <c r="K21" s="66">
        <f>Holdings!C28</f>
        <v>11051</v>
      </c>
      <c r="L21" s="66">
        <f>Holdings!D28</f>
        <v>5955</v>
      </c>
      <c r="M21" s="66">
        <f>Holdings!E28</f>
        <v>69.961209068010177</v>
      </c>
    </row>
    <row r="22" spans="3:13">
      <c r="C22" s="24">
        <f>'Herd size'!B29</f>
        <v>2018</v>
      </c>
      <c r="D22" s="67">
        <f>'Herd size'!C29</f>
        <v>5012.0749999999998</v>
      </c>
      <c r="E22" s="67">
        <f>'Herd size'!D29</f>
        <v>4648.1743619322824</v>
      </c>
      <c r="F22" s="67">
        <f>'Herd size'!E29</f>
        <v>409.423</v>
      </c>
      <c r="G22" s="67">
        <f>'Herd size'!F29</f>
        <v>405.74012890162868</v>
      </c>
      <c r="J22" s="24">
        <f>Holdings!B29</f>
        <v>2018</v>
      </c>
      <c r="K22" s="67">
        <f>Holdings!C29</f>
        <v>10976</v>
      </c>
      <c r="L22" s="67">
        <f>Holdings!D29</f>
        <v>5824</v>
      </c>
      <c r="M22" s="67">
        <f>Holdings!E29</f>
        <v>70.299278846153911</v>
      </c>
    </row>
    <row r="23" spans="3:13">
      <c r="C23" s="25">
        <f>'Herd size'!B30</f>
        <v>2019</v>
      </c>
      <c r="D23" s="66">
        <f>'Herd size'!C30</f>
        <v>5078.3249999999998</v>
      </c>
      <c r="E23" s="66">
        <f>'Herd size'!D30</f>
        <v>4741.0050257041121</v>
      </c>
      <c r="F23" s="66">
        <f>'Herd size'!E30</f>
        <v>413.48899999999998</v>
      </c>
      <c r="G23" s="66">
        <f>'Herd size'!F30</f>
        <v>404.39918573874269</v>
      </c>
      <c r="J23" s="25">
        <f>Holdings!B30</f>
        <v>2019</v>
      </c>
      <c r="K23" s="66">
        <f>Holdings!C30</f>
        <v>10539</v>
      </c>
      <c r="L23" s="66">
        <f>Holdings!D30</f>
        <v>5451</v>
      </c>
      <c r="M23" s="66">
        <f>Holdings!E30</f>
        <v>75.855622821500674</v>
      </c>
    </row>
    <row r="24" spans="3:13">
      <c r="C24" s="24">
        <f>'Herd size'!B31</f>
        <v>2020</v>
      </c>
      <c r="D24" s="67">
        <f>'Herd size'!C31</f>
        <v>5054.7759999999998</v>
      </c>
      <c r="E24" s="67">
        <f>'Herd size'!D31</f>
        <v>4827.7187498982748</v>
      </c>
      <c r="F24" s="67">
        <f>'Herd size'!E31</f>
        <v>402.197</v>
      </c>
      <c r="G24" s="67">
        <f>'Herd size'!F31</f>
        <v>405.11544259040198</v>
      </c>
      <c r="J24" s="24">
        <f>Holdings!B31</f>
        <v>2020</v>
      </c>
      <c r="K24" s="67">
        <f>Holdings!C31</f>
        <v>0</v>
      </c>
      <c r="L24" s="67">
        <f>Holdings!D31</f>
        <v>0</v>
      </c>
      <c r="M24" s="67">
        <f>Holdings!E31</f>
        <v>0</v>
      </c>
    </row>
    <row r="25" spans="3:13">
      <c r="C25" s="25">
        <f>'Herd size'!B32</f>
        <v>2021</v>
      </c>
      <c r="D25" s="66">
        <f>'Herd size'!C32</f>
        <v>5322.951</v>
      </c>
      <c r="E25" s="66" t="str">
        <f>'Herd size'!D32</f>
        <v/>
      </c>
      <c r="F25" s="66">
        <f>'Herd size'!E32</f>
        <v>398.39800000000002</v>
      </c>
      <c r="G25" s="66" t="str">
        <f>'Herd size'!F32</f>
        <v/>
      </c>
      <c r="J25" s="25">
        <f>Holdings!B32</f>
        <v>2021</v>
      </c>
      <c r="K25" s="66">
        <f>Holdings!C32</f>
        <v>10259</v>
      </c>
      <c r="L25" s="66">
        <f>Holdings!D32</f>
        <v>4864</v>
      </c>
      <c r="M25" s="66">
        <f>Holdings!E32</f>
        <v>81.90748355269325</v>
      </c>
    </row>
    <row r="26" spans="3:13">
      <c r="C26" s="24">
        <f>'Herd size'!B33</f>
        <v>2022</v>
      </c>
      <c r="D26" s="67">
        <f>'Herd size'!C33</f>
        <v>5220.4430000000002</v>
      </c>
      <c r="E26" s="67" t="str">
        <f>'Herd size'!D33</f>
        <v/>
      </c>
      <c r="F26" s="67">
        <f>'Herd size'!E33</f>
        <v>343.10199999999998</v>
      </c>
      <c r="G26" s="67" t="str">
        <f>'Herd size'!F33</f>
        <v/>
      </c>
      <c r="J26" s="24">
        <f>Holdings!B33</f>
        <v>2022</v>
      </c>
      <c r="K26" s="67">
        <f>Holdings!C33</f>
        <v>10186</v>
      </c>
      <c r="L26" s="67">
        <f>Holdings!D33</f>
        <v>4758</v>
      </c>
      <c r="M26" s="67">
        <f>Holdings!E33</f>
        <v>72.110550651534254</v>
      </c>
    </row>
    <row r="27" spans="3:13">
      <c r="C27" s="25">
        <f>'Herd size'!B34</f>
        <v>2023</v>
      </c>
      <c r="D27" s="66">
        <f>'Herd size'!C34</f>
        <v>4683.3190000000004</v>
      </c>
      <c r="E27" s="66" t="str">
        <f>'Herd size'!D34</f>
        <v/>
      </c>
      <c r="F27" s="66">
        <f>'Herd size'!E34</f>
        <v>337.93299999999999</v>
      </c>
      <c r="G27" s="66" t="str">
        <f>'Herd size'!F34</f>
        <v/>
      </c>
      <c r="J27" s="25">
        <f>Holdings!B34</f>
        <v>2023</v>
      </c>
      <c r="K27" s="66">
        <f>Holdings!C34</f>
        <v>10188</v>
      </c>
      <c r="L27" s="66">
        <f>Holdings!D34</f>
        <v>4761</v>
      </c>
      <c r="M27" s="66">
        <f>Holdings!E34</f>
        <v>70.979416089056841</v>
      </c>
    </row>
    <row r="28" spans="3:13">
      <c r="C28" s="24">
        <f>'Herd size'!B35</f>
        <v>2024</v>
      </c>
      <c r="D28" s="67">
        <f>'Herd size'!C35</f>
        <v>4715.6689999999999</v>
      </c>
      <c r="E28" s="67" t="str">
        <f>'Herd size'!D35</f>
        <v/>
      </c>
      <c r="F28" s="67">
        <f>'Herd size'!E35</f>
        <v>327.30599999999998</v>
      </c>
      <c r="G28" s="67" t="str">
        <f>'Herd size'!F35</f>
        <v/>
      </c>
      <c r="J28" s="24">
        <f>Holdings!B35</f>
        <v>2024</v>
      </c>
      <c r="K28" s="67">
        <f>Holdings!C35</f>
        <v>9913</v>
      </c>
      <c r="L28" s="67">
        <f>Holdings!D35</f>
        <v>4634</v>
      </c>
      <c r="M28" s="67">
        <f>Holdings!E35</f>
        <v>70.631419939577071</v>
      </c>
    </row>
    <row r="29" spans="3:13">
      <c r="C29" s="23" t="s">
        <v>64</v>
      </c>
      <c r="J29" s="23" t="s">
        <v>64</v>
      </c>
    </row>
  </sheetData>
  <mergeCells count="4">
    <mergeCell ref="D3:E3"/>
    <mergeCell ref="F3:G3"/>
    <mergeCell ref="K3:L3"/>
    <mergeCell ref="L4:M4"/>
  </mergeCells>
  <conditionalFormatting sqref="D5:G5 D7:G7 D9:G9 D11:G11 D13:G13 D15:G15 D17:G17 D19:G19 D21:G21 D23:G23 D25:G25 D27:G27">
    <cfRule type="containsErrors" dxfId="3" priority="6">
      <formula>ISERROR(D5)</formula>
    </cfRule>
  </conditionalFormatting>
  <conditionalFormatting sqref="D6:G6 D8:G8 D10:G10 D12:G12 D14:G14 D16:G16 D18:G18 D20:G20 D22:G22 D24:G24 D26:G26 D28:G28">
    <cfRule type="containsErrors" dxfId="2" priority="5">
      <formula>ISERROR(D6)</formula>
    </cfRule>
  </conditionalFormatting>
  <conditionalFormatting sqref="K5:M5 K7:M7 K9:M9 K11:M11 K13:M13 K15:M15 K17:M17 K19:M19 K21:M21 K23:M23 K25:M25 K27:M27">
    <cfRule type="containsErrors" dxfId="1" priority="2">
      <formula>ISERROR(K5)</formula>
    </cfRule>
  </conditionalFormatting>
  <conditionalFormatting sqref="K6:M6 K8:M8 K10:M10 K12:M12 K14:M14 K16:M16 K18:M18 K20:M20 K22:M22 K24:M24 K26:M26 K28:M28">
    <cfRule type="containsErrors" dxfId="0" priority="1">
      <formula>ISERROR(K6)</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K35"/>
  <sheetViews>
    <sheetView showGridLines="0" workbookViewId="0"/>
  </sheetViews>
  <sheetFormatPr defaultColWidth="11.453125" defaultRowHeight="15.5"/>
  <cols>
    <col min="1" max="1" width="26" style="9" customWidth="1"/>
    <col min="2" max="11" width="12.7265625" style="9" customWidth="1"/>
    <col min="12" max="16384" width="11.453125" style="9"/>
  </cols>
  <sheetData>
    <row r="1" spans="1:11" ht="16" thickBot="1">
      <c r="A1" s="15"/>
      <c r="B1" s="15"/>
      <c r="C1" s="15"/>
      <c r="D1" s="15"/>
      <c r="E1" s="15"/>
      <c r="F1" s="15"/>
      <c r="G1" s="15"/>
      <c r="H1" s="15"/>
      <c r="I1" s="15"/>
      <c r="J1" s="15"/>
      <c r="K1" s="15"/>
    </row>
    <row r="2" spans="1:11">
      <c r="A2" s="76" t="s">
        <v>47</v>
      </c>
      <c r="B2" s="76"/>
      <c r="C2" s="76"/>
      <c r="D2" s="76"/>
      <c r="E2" s="76"/>
      <c r="F2" s="76"/>
      <c r="G2" s="76"/>
      <c r="H2" s="76"/>
      <c r="I2" s="76"/>
      <c r="J2" s="76"/>
      <c r="K2" s="76"/>
    </row>
    <row r="3" spans="1:11">
      <c r="A3" s="44"/>
      <c r="B3" s="44"/>
      <c r="C3" s="44"/>
      <c r="D3" s="44"/>
      <c r="E3" s="44"/>
      <c r="F3" s="44"/>
      <c r="G3" s="44"/>
      <c r="H3" s="44"/>
      <c r="I3" s="44"/>
      <c r="J3" s="44"/>
      <c r="K3" s="44"/>
    </row>
    <row r="4" spans="1:11" s="33" customFormat="1" ht="16" customHeight="1">
      <c r="A4" s="33" t="s">
        <v>72</v>
      </c>
    </row>
    <row r="5" spans="1:11" s="33" customFormat="1" ht="16" customHeight="1">
      <c r="A5" s="33" t="s">
        <v>70</v>
      </c>
    </row>
    <row r="6" spans="1:11" s="33" customFormat="1" ht="16" customHeight="1">
      <c r="A6" s="33" t="s">
        <v>83</v>
      </c>
    </row>
    <row r="7" spans="1:11" s="33" customFormat="1" ht="16" customHeight="1">
      <c r="A7" s="33" t="s">
        <v>82</v>
      </c>
    </row>
    <row r="8" spans="1:11" ht="15" customHeight="1" thickBot="1">
      <c r="A8" s="15"/>
      <c r="B8" s="15"/>
      <c r="C8" s="15"/>
      <c r="D8" s="15"/>
      <c r="E8" s="15"/>
      <c r="F8" s="15"/>
      <c r="G8" s="15"/>
      <c r="H8" s="15"/>
      <c r="I8" s="15"/>
      <c r="J8" s="15"/>
      <c r="K8" s="15"/>
    </row>
    <row r="9" spans="1:11" ht="15" customHeight="1">
      <c r="A9" s="76" t="s">
        <v>6</v>
      </c>
      <c r="B9" s="76"/>
      <c r="C9" s="76"/>
      <c r="D9" s="76"/>
      <c r="E9" s="76"/>
      <c r="F9" s="76"/>
      <c r="G9" s="76"/>
      <c r="H9" s="76"/>
      <c r="I9" s="76"/>
      <c r="J9" s="76"/>
      <c r="K9" s="76"/>
    </row>
    <row r="10" spans="1:11" ht="15" customHeight="1">
      <c r="A10" s="44"/>
      <c r="B10" s="44"/>
      <c r="C10" s="44"/>
      <c r="D10" s="44"/>
      <c r="E10" s="44"/>
      <c r="F10" s="44"/>
      <c r="G10" s="44"/>
      <c r="H10" s="44"/>
      <c r="I10" s="44"/>
      <c r="J10" s="44"/>
      <c r="K10" s="44"/>
    </row>
    <row r="11" spans="1:11" ht="15" customHeight="1">
      <c r="A11" s="81" t="s">
        <v>74</v>
      </c>
      <c r="B11" s="81"/>
      <c r="C11" s="81"/>
      <c r="D11" s="81"/>
      <c r="E11" s="81"/>
      <c r="F11" s="81"/>
      <c r="G11" s="81"/>
      <c r="H11" s="81"/>
      <c r="I11" s="81"/>
      <c r="J11" s="81"/>
      <c r="K11" s="81"/>
    </row>
    <row r="12" spans="1:11" ht="15" customHeight="1">
      <c r="A12" s="81"/>
      <c r="B12" s="81"/>
      <c r="C12" s="81"/>
      <c r="D12" s="81"/>
      <c r="E12" s="81"/>
      <c r="F12" s="81"/>
      <c r="G12" s="81"/>
      <c r="H12" s="81"/>
      <c r="I12" s="81"/>
      <c r="J12" s="81"/>
      <c r="K12" s="81"/>
    </row>
    <row r="13" spans="1:11" ht="15" customHeight="1">
      <c r="A13" s="81"/>
      <c r="B13" s="81"/>
      <c r="C13" s="81"/>
      <c r="D13" s="81"/>
      <c r="E13" s="81"/>
      <c r="F13" s="81"/>
      <c r="G13" s="81"/>
      <c r="H13" s="81"/>
      <c r="I13" s="81"/>
      <c r="J13" s="81"/>
      <c r="K13" s="81"/>
    </row>
    <row r="14" spans="1:11" ht="99" customHeight="1">
      <c r="A14" s="81"/>
      <c r="B14" s="81"/>
      <c r="C14" s="81"/>
      <c r="D14" s="81"/>
      <c r="E14" s="81"/>
      <c r="F14" s="81"/>
      <c r="G14" s="81"/>
      <c r="H14" s="81"/>
      <c r="I14" s="81"/>
      <c r="J14" s="81"/>
      <c r="K14" s="81"/>
    </row>
    <row r="15" spans="1:11" ht="15" customHeight="1">
      <c r="A15" s="81" t="s">
        <v>84</v>
      </c>
      <c r="B15" s="81"/>
      <c r="C15" s="81"/>
      <c r="D15" s="81"/>
      <c r="E15" s="81"/>
      <c r="F15" s="81"/>
      <c r="G15" s="81"/>
      <c r="H15" s="81"/>
      <c r="I15" s="81"/>
      <c r="J15" s="81"/>
      <c r="K15" s="81"/>
    </row>
    <row r="16" spans="1:11" ht="15" customHeight="1" thickBot="1">
      <c r="A16" s="16"/>
      <c r="B16" s="16"/>
      <c r="C16" s="16"/>
      <c r="D16" s="16"/>
      <c r="E16" s="16"/>
      <c r="F16" s="16"/>
      <c r="G16" s="16"/>
      <c r="H16" s="16"/>
      <c r="I16" s="16"/>
      <c r="J16" s="16"/>
      <c r="K16" s="16"/>
    </row>
    <row r="17" spans="1:11" ht="15" customHeight="1">
      <c r="A17" s="80" t="s">
        <v>0</v>
      </c>
      <c r="B17" s="80"/>
      <c r="C17" s="80"/>
      <c r="D17" s="80"/>
      <c r="E17" s="80"/>
      <c r="F17" s="80"/>
      <c r="G17" s="80"/>
      <c r="H17" s="80"/>
      <c r="I17" s="80"/>
      <c r="J17" s="80"/>
      <c r="K17" s="80"/>
    </row>
    <row r="18" spans="1:11" ht="15" customHeight="1">
      <c r="A18" s="8"/>
      <c r="B18" s="8"/>
      <c r="C18" s="8"/>
      <c r="D18" s="8"/>
      <c r="E18" s="8"/>
      <c r="F18" s="8"/>
      <c r="G18" s="8"/>
      <c r="H18" s="8"/>
      <c r="I18" s="8"/>
      <c r="J18" s="8"/>
      <c r="K18" s="8"/>
    </row>
    <row r="19" spans="1:11" ht="15" customHeight="1">
      <c r="A19" s="82" t="s">
        <v>50</v>
      </c>
      <c r="B19" s="77" t="s">
        <v>78</v>
      </c>
      <c r="C19" s="78"/>
      <c r="D19" s="78"/>
      <c r="E19" s="78"/>
      <c r="F19" s="78"/>
      <c r="G19" s="78"/>
      <c r="H19" s="78"/>
      <c r="I19" s="78"/>
      <c r="J19" s="78"/>
      <c r="K19" s="78"/>
    </row>
    <row r="20" spans="1:11" ht="15" customHeight="1">
      <c r="A20" s="82"/>
      <c r="B20" s="78"/>
      <c r="C20" s="78"/>
      <c r="D20" s="78"/>
      <c r="E20" s="78"/>
      <c r="F20" s="78"/>
      <c r="G20" s="78"/>
      <c r="H20" s="78"/>
      <c r="I20" s="78"/>
      <c r="J20" s="78"/>
      <c r="K20" s="78"/>
    </row>
    <row r="21" spans="1:11" ht="15" customHeight="1">
      <c r="A21" s="10"/>
      <c r="B21" s="78"/>
      <c r="C21" s="78"/>
      <c r="D21" s="78"/>
      <c r="E21" s="78"/>
      <c r="F21" s="78"/>
      <c r="G21" s="78"/>
      <c r="H21" s="78"/>
      <c r="I21" s="78"/>
      <c r="J21" s="78"/>
      <c r="K21" s="78"/>
    </row>
    <row r="22" spans="1:11" ht="15" customHeight="1">
      <c r="B22" s="78"/>
      <c r="C22" s="78"/>
      <c r="D22" s="78"/>
      <c r="E22" s="78"/>
      <c r="F22" s="78"/>
      <c r="G22" s="78"/>
      <c r="H22" s="78"/>
      <c r="I22" s="78"/>
      <c r="J22" s="78"/>
      <c r="K22" s="78"/>
    </row>
    <row r="23" spans="1:11" ht="22.5" customHeight="1">
      <c r="B23" s="78"/>
      <c r="C23" s="78"/>
      <c r="D23" s="78"/>
      <c r="E23" s="78"/>
      <c r="F23" s="78"/>
      <c r="G23" s="78"/>
      <c r="H23" s="78"/>
      <c r="I23" s="78"/>
      <c r="J23" s="78"/>
      <c r="K23" s="78"/>
    </row>
    <row r="24" spans="1:11" ht="15" customHeight="1">
      <c r="A24" s="11" t="s">
        <v>1</v>
      </c>
      <c r="B24" s="9" t="s">
        <v>81</v>
      </c>
    </row>
    <row r="25" spans="1:11" ht="15" customHeight="1">
      <c r="A25" s="12" t="s">
        <v>2</v>
      </c>
      <c r="B25" s="13" t="s">
        <v>4</v>
      </c>
      <c r="C25" s="13"/>
      <c r="D25" s="13"/>
      <c r="E25" s="13"/>
      <c r="F25" s="13"/>
      <c r="G25" s="13"/>
      <c r="H25" s="13"/>
      <c r="I25" s="13"/>
      <c r="J25" s="13"/>
      <c r="K25" s="13"/>
    </row>
    <row r="26" spans="1:11" ht="15" customHeight="1">
      <c r="A26" s="12" t="s">
        <v>3</v>
      </c>
      <c r="B26" s="79" t="s">
        <v>5</v>
      </c>
      <c r="C26" s="79"/>
      <c r="D26" s="79"/>
      <c r="E26" s="79"/>
      <c r="F26" s="79"/>
      <c r="G26" s="79"/>
      <c r="H26" s="79"/>
      <c r="I26" s="79"/>
      <c r="J26" s="79"/>
      <c r="K26" s="79"/>
    </row>
    <row r="27" spans="1:11" ht="15" customHeight="1" thickBot="1">
      <c r="A27" s="16"/>
      <c r="B27" s="16"/>
      <c r="C27" s="16"/>
      <c r="D27" s="16"/>
      <c r="E27" s="16"/>
      <c r="F27" s="16"/>
      <c r="G27" s="16"/>
      <c r="H27" s="16"/>
      <c r="I27" s="16"/>
      <c r="J27" s="16"/>
      <c r="K27" s="16"/>
    </row>
    <row r="28" spans="1:11">
      <c r="A28" s="80"/>
      <c r="B28" s="80"/>
      <c r="C28" s="80"/>
      <c r="D28" s="80"/>
      <c r="E28" s="80"/>
      <c r="F28" s="80"/>
      <c r="G28" s="80"/>
      <c r="H28" s="80"/>
      <c r="I28" s="80"/>
      <c r="J28" s="80"/>
      <c r="K28" s="80"/>
    </row>
    <row r="35" spans="1:11">
      <c r="A35" s="14"/>
      <c r="B35" s="14"/>
      <c r="C35" s="14"/>
      <c r="D35" s="14"/>
      <c r="E35" s="14"/>
      <c r="F35" s="14"/>
      <c r="G35" s="14"/>
      <c r="H35" s="14"/>
      <c r="I35" s="14"/>
      <c r="J35" s="14"/>
      <c r="K35" s="14"/>
    </row>
  </sheetData>
  <mergeCells count="9">
    <mergeCell ref="A2:K2"/>
    <mergeCell ref="B19:K23"/>
    <mergeCell ref="B26:K26"/>
    <mergeCell ref="A28:K28"/>
    <mergeCell ref="A9:K9"/>
    <mergeCell ref="A11:K14"/>
    <mergeCell ref="A15:K15"/>
    <mergeCell ref="A17:K17"/>
    <mergeCell ref="A19:A20"/>
  </mergeCells>
  <hyperlinks>
    <hyperlink ref="B25" r:id="rId1" xr:uid="{00000000-0004-0000-0600-000000000000}"/>
    <hyperlink ref="B26:C26" r:id="rId2" display="ahdb.org.uk" xr:uid="{00000000-0004-0000-0600-000001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
  <sheetViews>
    <sheetView showGridLines="0" workbookViewId="0">
      <selection activeCell="I23" sqref="I23"/>
    </sheetView>
  </sheetViews>
  <sheetFormatPr defaultColWidth="11.453125" defaultRowHeight="1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lookups</vt:lpstr>
      <vt:lpstr>input_data</vt:lpstr>
      <vt:lpstr>Herd size</vt:lpstr>
      <vt:lpstr>Holdings</vt:lpstr>
      <vt:lpstr>Charts</vt:lpstr>
      <vt:lpstr>Website</vt:lpstr>
      <vt:lpstr>Disclaimer and notes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Esther Ryan</cp:lastModifiedBy>
  <cp:lastPrinted>2019-04-09T12:54:47Z</cp:lastPrinted>
  <dcterms:created xsi:type="dcterms:W3CDTF">2019-04-08T11:54:46Z</dcterms:created>
  <dcterms:modified xsi:type="dcterms:W3CDTF">2025-05-08T12:36:17Z</dcterms:modified>
</cp:coreProperties>
</file>